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clpgroup.sharepoint.com/sites/sp_org_files_fin_gf_ir/03_CLPExternalReport/8_Group Website/0_Files to Upload/2024 Annual/10-year summary Econ and Financial/"/>
    </mc:Choice>
  </mc:AlternateContent>
  <xr:revisionPtr revIDLastSave="1" documentId="10_ncr:8000_{D3CE3883-FE35-493B-952B-09D6CF580708}" xr6:coauthVersionLast="47" xr6:coauthVersionMax="47" xr10:uidLastSave="{978E4C07-B482-4BB3-9B2F-9518D3B6E5A3}"/>
  <bookViews>
    <workbookView xWindow="-108" yWindow="-108" windowWidth="23256" windowHeight="13896" xr2:uid="{00000000-000D-0000-FFFF-FFFF00000000}"/>
  </bookViews>
  <sheets>
    <sheet name="&lt;A&gt; 10 yr summary" sheetId="1" r:id="rId1"/>
  </sheets>
  <definedNames>
    <definedName name="_xlnm.Print_Area" localSheetId="0">'&lt;A&gt; 10 yr summary'!$A$1:$W$102</definedName>
    <definedName name="_xlnm.Print_Titles" localSheetId="0">'&lt;A&gt; 10 yr summary'!$1:$4</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7" i="1" l="1"/>
  <c r="H93" i="1"/>
  <c r="H51" i="1"/>
  <c r="H49" i="1"/>
  <c r="H43" i="1"/>
  <c r="H38" i="1"/>
  <c r="H18" i="1"/>
  <c r="H11" i="1"/>
  <c r="D19" i="1"/>
  <c r="D93" i="1" l="1"/>
  <c r="D97" i="1"/>
  <c r="D49" i="1"/>
  <c r="D43" i="1"/>
  <c r="D38" i="1"/>
  <c r="D18" i="1"/>
  <c r="D24" i="1" s="1"/>
  <c r="D11" i="1"/>
  <c r="H19" i="1"/>
  <c r="H24" i="1" s="1"/>
  <c r="F19" i="1"/>
  <c r="D51" i="1" l="1"/>
  <c r="F48" i="1"/>
  <c r="F47" i="1"/>
  <c r="H48" i="1"/>
  <c r="H47" i="1"/>
  <c r="J48" i="1" l="1"/>
  <c r="J47" i="1"/>
  <c r="L48" i="1"/>
  <c r="L47" i="1"/>
  <c r="N48" i="1"/>
  <c r="N47" i="1"/>
  <c r="P48" i="1"/>
  <c r="P47" i="1"/>
  <c r="F21" i="1" l="1"/>
  <c r="F97" i="1"/>
  <c r="F93" i="1"/>
  <c r="J11" i="1" l="1"/>
  <c r="L11" i="1"/>
  <c r="N11" i="1"/>
  <c r="P11" i="1"/>
  <c r="R11" i="1"/>
  <c r="T11" i="1"/>
  <c r="V11" i="1"/>
  <c r="J18" i="1"/>
  <c r="J24" i="1" s="1"/>
  <c r="L18" i="1"/>
  <c r="N18" i="1"/>
  <c r="N24" i="1" s="1"/>
  <c r="P18" i="1"/>
  <c r="P24" i="1" s="1"/>
  <c r="R18" i="1"/>
  <c r="R24" i="1" s="1"/>
  <c r="T18" i="1"/>
  <c r="V18" i="1"/>
  <c r="V24" i="1" s="1"/>
  <c r="T19" i="1"/>
  <c r="L24" i="1"/>
  <c r="T32" i="1"/>
  <c r="T38" i="1" s="1"/>
  <c r="J38" i="1"/>
  <c r="L38" i="1"/>
  <c r="N38" i="1"/>
  <c r="P38" i="1"/>
  <c r="R38" i="1"/>
  <c r="V38" i="1"/>
  <c r="J43" i="1"/>
  <c r="L43" i="1"/>
  <c r="N43" i="1"/>
  <c r="P43" i="1"/>
  <c r="R43" i="1"/>
  <c r="T43" i="1"/>
  <c r="V43" i="1"/>
  <c r="R49" i="1"/>
  <c r="T49" i="1"/>
  <c r="V49" i="1"/>
  <c r="N93" i="1"/>
  <c r="R93" i="1"/>
  <c r="T93" i="1"/>
  <c r="V93" i="1"/>
  <c r="J97" i="1"/>
  <c r="L97" i="1"/>
  <c r="N97" i="1"/>
  <c r="P97" i="1"/>
  <c r="R97" i="1"/>
  <c r="T97" i="1"/>
  <c r="V97" i="1"/>
  <c r="J49" i="1" l="1"/>
  <c r="J51" i="1" s="1"/>
  <c r="P49" i="1"/>
  <c r="P51" i="1" s="1"/>
  <c r="R51" i="1"/>
  <c r="L49" i="1"/>
  <c r="L51" i="1" s="1"/>
  <c r="N49" i="1"/>
  <c r="N51" i="1" s="1"/>
  <c r="T51" i="1"/>
  <c r="T24" i="1"/>
  <c r="V51" i="1"/>
  <c r="F49" i="1" l="1"/>
  <c r="F43" i="1"/>
  <c r="F38" i="1"/>
  <c r="F18" i="1"/>
  <c r="F24" i="1" s="1"/>
  <c r="F11" i="1"/>
  <c r="F51" i="1" l="1"/>
</calcChain>
</file>

<file path=xl/sharedStrings.xml><?xml version="1.0" encoding="utf-8"?>
<sst xmlns="http://schemas.openxmlformats.org/spreadsheetml/2006/main" count="99" uniqueCount="89">
  <si>
    <t>Ratios</t>
  </si>
  <si>
    <t>Unallocated Group expenses</t>
  </si>
  <si>
    <t>SoC fixed assets</t>
  </si>
  <si>
    <t>Other non-current assets</t>
  </si>
  <si>
    <t>Current assets</t>
  </si>
  <si>
    <t>Total assets</t>
  </si>
  <si>
    <t>Shareholders' funds</t>
  </si>
  <si>
    <t>Total</t>
  </si>
  <si>
    <t>Highest</t>
  </si>
  <si>
    <t>Lowest</t>
  </si>
  <si>
    <t>Shareholders' funds per share</t>
  </si>
  <si>
    <t>Hong Kong electricity business</t>
  </si>
  <si>
    <t>Others</t>
  </si>
  <si>
    <t>Goodwill and other intangible assets</t>
  </si>
  <si>
    <t>Bank loans and other borrowings</t>
  </si>
  <si>
    <t>SoC reserve accounts</t>
  </si>
  <si>
    <t>Other non-current liabilities</t>
  </si>
  <si>
    <t>Total liabilities</t>
  </si>
  <si>
    <t>Equity and total liabilities</t>
  </si>
  <si>
    <t xml:space="preserve">Revenue </t>
  </si>
  <si>
    <t xml:space="preserve">As at year-end </t>
  </si>
  <si>
    <t>Other current liabilities</t>
  </si>
  <si>
    <t>Equity</t>
  </si>
  <si>
    <t xml:space="preserve">Closing share price </t>
  </si>
  <si>
    <t>Net cash inflow from operating activities</t>
  </si>
  <si>
    <t>- by region</t>
  </si>
  <si>
    <t>Interests in associates</t>
  </si>
  <si>
    <t>Perpetual capital securities</t>
  </si>
  <si>
    <t>Other non-controlling interests</t>
  </si>
  <si>
    <t>2015</t>
  </si>
  <si>
    <t>Hong Kong</t>
  </si>
  <si>
    <t>Energy businesses outside Hong Kong</t>
  </si>
  <si>
    <t xml:space="preserve"> </t>
  </si>
  <si>
    <t>2016</t>
  </si>
  <si>
    <t>Impairment and provision reversal</t>
  </si>
  <si>
    <t>Earnings per share</t>
  </si>
  <si>
    <t>Dividends per share</t>
  </si>
  <si>
    <t>- by status</t>
  </si>
  <si>
    <t>Dividends</t>
  </si>
  <si>
    <t xml:space="preserve">Australia </t>
  </si>
  <si>
    <t>Operational</t>
  </si>
  <si>
    <t>Construction</t>
  </si>
  <si>
    <t>2017</t>
  </si>
  <si>
    <t>Operating earnings</t>
  </si>
  <si>
    <t>Property revaluation and transaction</t>
  </si>
  <si>
    <t>Net cash (outflow)/inflow from investing activities</t>
  </si>
  <si>
    <t>Total earnings</t>
  </si>
  <si>
    <t>2018</t>
  </si>
  <si>
    <t>Earnings</t>
  </si>
  <si>
    <t>Mainland China</t>
  </si>
  <si>
    <t>India</t>
  </si>
  <si>
    <t>2019</t>
  </si>
  <si>
    <t>Funds from operations (FFO)</t>
  </si>
  <si>
    <t>2020</t>
  </si>
  <si>
    <t>Ten-year Summary: CLP Group Economic and Financial Data</t>
  </si>
  <si>
    <t>2021</t>
  </si>
  <si>
    <t>Net cash outflow from financing activities</t>
  </si>
  <si>
    <t>2022</t>
  </si>
  <si>
    <t>(Losses)/gains on sales of investments and acquisitions</t>
  </si>
  <si>
    <t>2023</t>
  </si>
  <si>
    <t>Unallocated net finance income/(costs)</t>
  </si>
  <si>
    <t>Other investments/operations</t>
  </si>
  <si>
    <t>Hong Kong energy business</t>
  </si>
  <si>
    <t>Taiwan Region and Thailand</t>
  </si>
  <si>
    <t>Interests in and loans to joint ventures</t>
  </si>
  <si>
    <t>Depreciation and amortisation, owned and leased assets</t>
  </si>
  <si>
    <t>Other items affecting comparability</t>
  </si>
  <si>
    <r>
      <t>Consolidated Operating Results</t>
    </r>
    <r>
      <rPr>
        <u/>
        <sz val="10"/>
        <rFont val="Calibri"/>
        <family val="2"/>
      </rPr>
      <t xml:space="preserve"> (HK$M)</t>
    </r>
  </si>
  <si>
    <r>
      <t>Consolidated Statement of Financial Position</t>
    </r>
    <r>
      <rPr>
        <u/>
        <sz val="10"/>
        <rFont val="Calibri"/>
        <family val="2"/>
      </rPr>
      <t xml:space="preserve"> (HK$M)</t>
    </r>
  </si>
  <si>
    <r>
      <t>Consolidated Statement of Cash Flows</t>
    </r>
    <r>
      <rPr>
        <u/>
        <sz val="10"/>
        <rFont val="Calibri"/>
        <family val="2"/>
      </rPr>
      <t xml:space="preserve"> (HK$M)</t>
    </r>
  </si>
  <si>
    <r>
      <t>Per Share Data</t>
    </r>
    <r>
      <rPr>
        <u/>
        <sz val="10"/>
        <rFont val="Calibri"/>
        <family val="2"/>
      </rPr>
      <t xml:space="preserve"> (HK$)</t>
    </r>
  </si>
  <si>
    <t>Return on equity (%)</t>
  </si>
  <si>
    <t>Operating return on equity (%)</t>
  </si>
  <si>
    <t>Total debt to total capital (%)</t>
  </si>
  <si>
    <t>Net debt to total capital (%)</t>
  </si>
  <si>
    <r>
      <t>FFO interest cover</t>
    </r>
    <r>
      <rPr>
        <sz val="10"/>
        <rFont val="Calibri"/>
        <family val="2"/>
      </rPr>
      <t xml:space="preserve"> (times)</t>
    </r>
  </si>
  <si>
    <t>Price/Earnings (times)</t>
  </si>
  <si>
    <t>Dividend yield (%)</t>
  </si>
  <si>
    <r>
      <t>Dividend cover</t>
    </r>
    <r>
      <rPr>
        <sz val="10"/>
        <rFont val="Calibri"/>
        <family val="2"/>
      </rPr>
      <t xml:space="preserve"> (times)</t>
    </r>
  </si>
  <si>
    <t>Dividend pay-out (%)</t>
  </si>
  <si>
    <t>*</t>
  </si>
  <si>
    <t>Capital expenditure</t>
  </si>
  <si>
    <t>2024</t>
  </si>
  <si>
    <t>#</t>
  </si>
  <si>
    <t>Reversal of tax provision</t>
  </si>
  <si>
    <r>
      <t xml:space="preserve">Group Generation Capacity </t>
    </r>
    <r>
      <rPr>
        <u/>
        <sz val="10"/>
        <rFont val="Calibri"/>
        <family val="2"/>
        <scheme val="minor"/>
      </rPr>
      <t>* (MW)</t>
    </r>
  </si>
  <si>
    <t>Non-SoC fixed assets, right-of-use assets and investment property</t>
  </si>
  <si>
    <t>Perpetual capital securities of HK$3,883 million at 31 December 2024 were reclassified from equity to other borrowings upon the issuance of redemption notice to the holders in December 2024, with the subsequent refinancing by the new perpetual capital securities in January 2025. For the purpose of comparable analysis on the ratio, the amount remained as equity and exclude from other borrowings on a consistent basis with previous years.</t>
  </si>
  <si>
    <t>Group generation capacity (in MW) is incorporated on the following basis: CAPCO on 100% capacity as stations operated by CLP Power and other stations on the proportion of the Group's equity interests, plus long-term capacity and energy purchase arrangements. Prior years' figures have been restated to align with the current presentation. Minor discrepancies may result from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</si>
</sst>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0.0"/>
    <numFmt numFmtId="165" formatCode="_(* #,##0.0_);_(* \(#,##0.0\);_(* &quot;-&quot;??_);_(@_)"/>
    <numFmt numFmtId="166" formatCode="_(* #,##0_);_(* \(#,##0\);_(* &quot;-&quot;??_);_(@_)"/>
    <numFmt numFmtId="167" formatCode="_(* #,##0.000_);_(* \(#,##0.000\);_(* &quot;-&quot;???_);_(@_)"/>
    <numFmt numFmtId="168" formatCode="_(* #,##0.00_);_(* \(#,##0.00\);_(* &quot;-&quot;???_);_(@_)"/>
    <numFmt numFmtId="169" formatCode="_(* #,##0.0_);_(* \(#,##0.0\);_(* &quot;-&quot;?_);_(@_)"/>
    <numFmt numFmtId="170" formatCode="_(* #,##0_);_(* \(#,##0\);_(* &quot;-&quot;?_);_(@_)"/>
  </numFmts>
  <fonts count="23" x14ac:knownFonts="1">
    <font>
      <sz val="10"/>
      <name val="Arial"/>
      <family val="2"/>
    </font>
    <font>
      <sz val="10"/>
      <name val="Arial"/>
      <family val="2"/>
    </font>
    <font>
      <sz val="10"/>
      <name val="Calibri"/>
      <family val="2"/>
    </font>
    <font>
      <u/>
      <sz val="10"/>
      <name val="Calibri"/>
      <family val="2"/>
    </font>
    <font>
      <b/>
      <sz val="14"/>
      <name val="Calibri"/>
      <family val="2"/>
      <scheme val="minor"/>
    </font>
    <font>
      <sz val="10"/>
      <name val="Calibri"/>
      <family val="2"/>
      <scheme val="minor"/>
    </font>
    <font>
      <b/>
      <sz val="10"/>
      <name val="Calibri"/>
      <family val="2"/>
      <scheme val="minor"/>
    </font>
    <font>
      <sz val="10"/>
      <color indexed="8"/>
      <name val="Calibri"/>
      <family val="2"/>
      <scheme val="minor"/>
    </font>
    <font>
      <b/>
      <sz val="12"/>
      <name val="Calibri"/>
      <family val="2"/>
      <scheme val="minor"/>
    </font>
    <font>
      <sz val="14"/>
      <name val="Calibri"/>
      <family val="2"/>
      <scheme val="minor"/>
    </font>
    <font>
      <sz val="14"/>
      <color indexed="8"/>
      <name val="Calibri"/>
      <family val="2"/>
      <scheme val="minor"/>
    </font>
    <font>
      <b/>
      <u/>
      <sz val="10"/>
      <name val="Calibri"/>
      <family val="2"/>
      <scheme val="minor"/>
    </font>
    <font>
      <sz val="10"/>
      <color indexed="53"/>
      <name val="Calibri"/>
      <family val="2"/>
      <scheme val="minor"/>
    </font>
    <font>
      <sz val="10"/>
      <color indexed="9"/>
      <name val="Calibri"/>
      <family val="2"/>
      <scheme val="minor"/>
    </font>
    <font>
      <sz val="10"/>
      <color indexed="12"/>
      <name val="Calibri"/>
      <family val="2"/>
      <scheme val="minor"/>
    </font>
    <font>
      <vertAlign val="superscript"/>
      <sz val="10"/>
      <name val="Calibri"/>
      <family val="2"/>
      <scheme val="minor"/>
    </font>
    <font>
      <b/>
      <sz val="10"/>
      <color indexed="53"/>
      <name val="Calibri"/>
      <family val="2"/>
      <scheme val="minor"/>
    </font>
    <font>
      <b/>
      <sz val="10"/>
      <color rgb="FFFF0000"/>
      <name val="Calibri"/>
      <family val="2"/>
      <scheme val="minor"/>
    </font>
    <font>
      <sz val="14"/>
      <color rgb="FF0000FF"/>
      <name val="Calibri"/>
      <family val="2"/>
    </font>
    <font>
      <u/>
      <sz val="10"/>
      <name val="Calibri"/>
      <family val="2"/>
      <scheme val="minor"/>
    </font>
    <font>
      <sz val="14"/>
      <name val="Arial"/>
      <family val="2"/>
    </font>
    <font>
      <i/>
      <vertAlign val="superscript"/>
      <sz val="10"/>
      <name val="Calibri"/>
      <family val="2"/>
      <scheme val="minor"/>
    </font>
    <font>
      <vertAlign val="superscript"/>
      <sz val="10"/>
      <color indexed="8"/>
      <name val="Calibri"/>
      <family val="2"/>
      <scheme val="minor"/>
    </font>
  </fonts>
  <fills count="2">
    <fill>
      <patternFill patternType="none"/>
    </fill>
    <fill>
      <patternFill patternType="gray125"/>
    </fill>
  </fills>
  <borders count="6">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4" fillId="0" borderId="0" xfId="0" applyFont="1"/>
    <xf numFmtId="0" fontId="5" fillId="0" borderId="0" xfId="0" applyFont="1" applyAlignment="1">
      <alignment wrapText="1"/>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9" fillId="0" borderId="0" xfId="0" applyFont="1" applyAlignment="1">
      <alignment wrapText="1"/>
    </xf>
    <xf numFmtId="0" fontId="10" fillId="0" borderId="0" xfId="0" applyFont="1"/>
    <xf numFmtId="41" fontId="5" fillId="0" borderId="0" xfId="1" quotePrefix="1" applyNumberFormat="1" applyFont="1" applyFill="1" applyBorder="1" applyAlignment="1">
      <alignment horizontal="right"/>
    </xf>
    <xf numFmtId="41" fontId="5" fillId="0" borderId="0" xfId="0" applyNumberFormat="1" applyFont="1" applyAlignment="1">
      <alignment horizontal="right"/>
    </xf>
    <xf numFmtId="41" fontId="5" fillId="0" borderId="0" xfId="1" applyNumberFormat="1" applyFont="1" applyFill="1" applyBorder="1" applyAlignment="1">
      <alignment horizontal="right"/>
    </xf>
    <xf numFmtId="0" fontId="7" fillId="0" borderId="0" xfId="0" applyFont="1" applyAlignment="1">
      <alignment horizontal="center"/>
    </xf>
    <xf numFmtId="0" fontId="11" fillId="0" borderId="0" xfId="0" applyFont="1"/>
    <xf numFmtId="10" fontId="6" fillId="0" borderId="0" xfId="2" applyNumberFormat="1" applyFont="1" applyFill="1"/>
    <xf numFmtId="10" fontId="5" fillId="0" borderId="0" xfId="2" applyNumberFormat="1" applyFont="1" applyFill="1"/>
    <xf numFmtId="0" fontId="12" fillId="0" borderId="0" xfId="0" applyFont="1"/>
    <xf numFmtId="166" fontId="6" fillId="0" borderId="0" xfId="1" applyNumberFormat="1" applyFont="1" applyFill="1"/>
    <xf numFmtId="41" fontId="5" fillId="0" borderId="0" xfId="1" applyNumberFormat="1" applyFont="1" applyFill="1"/>
    <xf numFmtId="41" fontId="12" fillId="0" borderId="0" xfId="0" applyNumberFormat="1" applyFont="1"/>
    <xf numFmtId="41" fontId="5" fillId="0" borderId="0" xfId="0" applyNumberFormat="1" applyFont="1"/>
    <xf numFmtId="166" fontId="7" fillId="0" borderId="0" xfId="1" applyNumberFormat="1" applyFont="1" applyFill="1"/>
    <xf numFmtId="41" fontId="6" fillId="0" borderId="1" xfId="1" applyNumberFormat="1" applyFont="1" applyFill="1" applyBorder="1"/>
    <xf numFmtId="41" fontId="5" fillId="0" borderId="1" xfId="1" applyNumberFormat="1" applyFont="1" applyFill="1" applyBorder="1"/>
    <xf numFmtId="41" fontId="6" fillId="0" borderId="0" xfId="1" applyNumberFormat="1" applyFont="1" applyFill="1"/>
    <xf numFmtId="41" fontId="6" fillId="0" borderId="0" xfId="1" applyNumberFormat="1" applyFont="1" applyFill="1" applyBorder="1"/>
    <xf numFmtId="41" fontId="5" fillId="0" borderId="0" xfId="1" applyNumberFormat="1" applyFont="1" applyFill="1" applyBorder="1"/>
    <xf numFmtId="3" fontId="7" fillId="0" borderId="0" xfId="0" applyNumberFormat="1" applyFont="1"/>
    <xf numFmtId="3" fontId="5" fillId="0" borderId="0" xfId="0" applyNumberFormat="1" applyFont="1"/>
    <xf numFmtId="41" fontId="6" fillId="0" borderId="2" xfId="1" applyNumberFormat="1" applyFont="1" applyFill="1" applyBorder="1"/>
    <xf numFmtId="41" fontId="5" fillId="0" borderId="2" xfId="1" applyNumberFormat="1" applyFont="1" applyFill="1" applyBorder="1"/>
    <xf numFmtId="166" fontId="5" fillId="0" borderId="0" xfId="1" applyNumberFormat="1" applyFont="1" applyFill="1"/>
    <xf numFmtId="41" fontId="13" fillId="0" borderId="0" xfId="0" applyNumberFormat="1" applyFont="1"/>
    <xf numFmtId="0" fontId="13" fillId="0" borderId="0" xfId="0" applyFont="1"/>
    <xf numFmtId="41" fontId="5" fillId="0" borderId="3" xfId="0" applyNumberFormat="1" applyFont="1" applyBorder="1"/>
    <xf numFmtId="166" fontId="5" fillId="0" borderId="0" xfId="0" applyNumberFormat="1" applyFont="1"/>
    <xf numFmtId="43" fontId="5" fillId="0" borderId="0" xfId="1" applyFont="1" applyFill="1"/>
    <xf numFmtId="43" fontId="5" fillId="0" borderId="0" xfId="0" applyNumberFormat="1" applyFont="1"/>
    <xf numFmtId="43" fontId="7" fillId="0" borderId="0" xfId="0" applyNumberFormat="1" applyFont="1"/>
    <xf numFmtId="43" fontId="14" fillId="0" borderId="0" xfId="0" applyNumberFormat="1" applyFont="1"/>
    <xf numFmtId="167" fontId="5" fillId="0" borderId="0" xfId="0" applyNumberFormat="1" applyFont="1"/>
    <xf numFmtId="168" fontId="5" fillId="0" borderId="0" xfId="0" applyNumberFormat="1" applyFont="1"/>
    <xf numFmtId="169" fontId="5" fillId="0" borderId="0" xfId="1" applyNumberFormat="1" applyFont="1" applyFill="1"/>
    <xf numFmtId="164" fontId="6" fillId="0" borderId="0" xfId="0" applyNumberFormat="1" applyFont="1"/>
    <xf numFmtId="170" fontId="5" fillId="0" borderId="0" xfId="1" applyNumberFormat="1" applyFont="1" applyFill="1"/>
    <xf numFmtId="165" fontId="5" fillId="0" borderId="0" xfId="1" applyNumberFormat="1" applyFont="1" applyFill="1" applyAlignment="1">
      <alignment wrapText="1"/>
    </xf>
    <xf numFmtId="165" fontId="5" fillId="0" borderId="0" xfId="1" applyNumberFormat="1" applyFont="1" applyFill="1"/>
    <xf numFmtId="166" fontId="5" fillId="0" borderId="0" xfId="1" applyNumberFormat="1" applyFont="1" applyFill="1" applyAlignment="1">
      <alignment horizontal="left" wrapText="1"/>
    </xf>
    <xf numFmtId="166" fontId="5" fillId="0" borderId="0" xfId="1" applyNumberFormat="1" applyFont="1" applyFill="1" applyAlignment="1">
      <alignment horizontal="left" indent="2"/>
    </xf>
    <xf numFmtId="165" fontId="7" fillId="0" borderId="0" xfId="1" applyNumberFormat="1" applyFont="1" applyFill="1" applyAlignment="1">
      <alignment horizontal="left" indent="2"/>
    </xf>
    <xf numFmtId="0" fontId="5" fillId="0" borderId="0" xfId="0" quotePrefix="1" applyFont="1"/>
    <xf numFmtId="41" fontId="15" fillId="0" borderId="0" xfId="0" applyNumberFormat="1" applyFont="1" applyAlignment="1">
      <alignment horizontal="left"/>
    </xf>
    <xf numFmtId="41" fontId="5" fillId="0" borderId="1" xfId="0" applyNumberFormat="1" applyFont="1" applyBorder="1"/>
    <xf numFmtId="0" fontId="7" fillId="0" borderId="0" xfId="0" applyFont="1" applyAlignment="1">
      <alignment horizontal="left"/>
    </xf>
    <xf numFmtId="0" fontId="15" fillId="0" borderId="0" xfId="0" quotePrefix="1" applyFont="1"/>
    <xf numFmtId="0" fontId="16" fillId="0" borderId="0" xfId="0" applyFont="1"/>
    <xf numFmtId="43" fontId="5" fillId="0" borderId="0" xfId="0" applyNumberFormat="1" applyFont="1" applyAlignment="1">
      <alignment horizontal="right"/>
    </xf>
    <xf numFmtId="166" fontId="5" fillId="0" borderId="0" xfId="1" applyNumberFormat="1" applyFont="1" applyFill="1" applyBorder="1"/>
    <xf numFmtId="166" fontId="5" fillId="0" borderId="2" xfId="1" applyNumberFormat="1" applyFont="1" applyFill="1" applyBorder="1"/>
    <xf numFmtId="169" fontId="6" fillId="0" borderId="0" xfId="1" applyNumberFormat="1" applyFont="1" applyFill="1"/>
    <xf numFmtId="166" fontId="6" fillId="0" borderId="0" xfId="1" applyNumberFormat="1" applyFont="1" applyFill="1" applyBorder="1"/>
    <xf numFmtId="166" fontId="6" fillId="0" borderId="2" xfId="1" applyNumberFormat="1" applyFont="1" applyFill="1" applyBorder="1"/>
    <xf numFmtId="43" fontId="6" fillId="0" borderId="0" xfId="1" applyFont="1" applyFill="1"/>
    <xf numFmtId="170" fontId="6" fillId="0" borderId="0" xfId="1" applyNumberFormat="1" applyFont="1" applyFill="1"/>
    <xf numFmtId="41" fontId="5" fillId="0" borderId="4" xfId="1" applyNumberFormat="1" applyFont="1" applyFill="1" applyBorder="1"/>
    <xf numFmtId="166" fontId="6" fillId="0" borderId="4" xfId="1" applyNumberFormat="1" applyFont="1" applyFill="1" applyBorder="1"/>
    <xf numFmtId="166" fontId="5" fillId="0" borderId="4" xfId="1" applyNumberFormat="1" applyFont="1" applyFill="1" applyBorder="1"/>
    <xf numFmtId="0" fontId="7" fillId="0" borderId="0" xfId="0" applyFont="1" applyAlignment="1">
      <alignment vertical="top" wrapText="1"/>
    </xf>
    <xf numFmtId="41" fontId="6" fillId="0" borderId="0" xfId="1" quotePrefix="1" applyNumberFormat="1" applyFont="1" applyFill="1" applyBorder="1" applyAlignment="1">
      <alignment horizontal="right"/>
    </xf>
    <xf numFmtId="170" fontId="5" fillId="0" borderId="0" xfId="0" applyNumberFormat="1" applyFont="1"/>
    <xf numFmtId="41" fontId="6" fillId="0" borderId="5" xfId="1" applyNumberFormat="1" applyFont="1" applyFill="1" applyBorder="1"/>
    <xf numFmtId="41" fontId="5" fillId="0" borderId="5" xfId="1" applyNumberFormat="1" applyFont="1" applyFill="1" applyBorder="1"/>
    <xf numFmtId="0" fontId="17" fillId="0" borderId="0" xfId="0" applyFont="1"/>
    <xf numFmtId="0" fontId="18" fillId="0" borderId="0" xfId="0" applyFont="1"/>
    <xf numFmtId="41" fontId="6" fillId="0" borderId="0" xfId="0" applyNumberFormat="1" applyFont="1"/>
    <xf numFmtId="41" fontId="6" fillId="0" borderId="4" xfId="1" applyNumberFormat="1" applyFont="1" applyFill="1" applyBorder="1" applyAlignment="1">
      <alignment horizontal="right"/>
    </xf>
    <xf numFmtId="41" fontId="6" fillId="0" borderId="3" xfId="0" applyNumberFormat="1" applyFont="1" applyBorder="1"/>
    <xf numFmtId="43" fontId="6" fillId="0" borderId="0" xfId="0" applyNumberFormat="1" applyFont="1"/>
    <xf numFmtId="43" fontId="6" fillId="0" borderId="0" xfId="0" applyNumberFormat="1" applyFont="1" applyAlignment="1">
      <alignment horizontal="right"/>
    </xf>
    <xf numFmtId="165" fontId="6" fillId="0" borderId="0" xfId="1" applyNumberFormat="1" applyFont="1" applyFill="1" applyAlignment="1">
      <alignment horizontal="right"/>
    </xf>
    <xf numFmtId="166" fontId="6" fillId="0" borderId="1" xfId="1" applyNumberFormat="1" applyFont="1" applyFill="1" applyBorder="1"/>
    <xf numFmtId="3" fontId="6" fillId="0" borderId="0" xfId="1" applyNumberFormat="1" applyFont="1" applyFill="1"/>
    <xf numFmtId="169" fontId="6" fillId="0" borderId="0" xfId="1" applyNumberFormat="1" applyFont="1" applyFill="1" applyAlignment="1">
      <alignment horizontal="right"/>
    </xf>
    <xf numFmtId="0" fontId="5" fillId="0" borderId="0" xfId="0" applyFont="1" applyAlignment="1">
      <alignment horizontal="left"/>
    </xf>
    <xf numFmtId="165" fontId="5" fillId="0" borderId="0" xfId="1" applyNumberFormat="1" applyFont="1" applyFill="1" applyAlignment="1">
      <alignment horizontal="right"/>
    </xf>
    <xf numFmtId="41" fontId="5" fillId="0" borderId="4" xfId="1" applyNumberFormat="1" applyFont="1" applyFill="1" applyBorder="1" applyAlignment="1">
      <alignment horizontal="right"/>
    </xf>
    <xf numFmtId="169" fontId="5" fillId="0" borderId="0" xfId="1" applyNumberFormat="1" applyFont="1" applyFill="1" applyAlignment="1">
      <alignment horizontal="right"/>
    </xf>
    <xf numFmtId="166" fontId="5" fillId="0" borderId="1" xfId="1" applyNumberFormat="1" applyFont="1" applyFill="1" applyBorder="1"/>
    <xf numFmtId="3" fontId="5" fillId="0" borderId="0" xfId="1" applyNumberFormat="1" applyFont="1" applyFill="1"/>
    <xf numFmtId="0" fontId="1" fillId="0" borderId="0" xfId="0" applyFont="1"/>
    <xf numFmtId="14" fontId="0" fillId="0" borderId="0" xfId="0" applyNumberFormat="1"/>
    <xf numFmtId="0" fontId="20" fillId="0" borderId="0" xfId="0" applyFont="1"/>
    <xf numFmtId="0" fontId="21" fillId="0" borderId="0" xfId="0" applyFont="1"/>
    <xf numFmtId="0" fontId="22" fillId="0" borderId="0" xfId="0" applyFont="1" applyAlignment="1">
      <alignment horizontal="left"/>
    </xf>
    <xf numFmtId="0" fontId="7" fillId="0" borderId="0" xfId="0" applyFont="1" applyAlignment="1">
      <alignment horizontal="left" vertical="top" wrapText="1"/>
    </xf>
    <xf numFmtId="0" fontId="5" fillId="0" borderId="0" xfId="0"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tabSelected="1" showOutlineSymbols="0" view="pageBreakPreview" zoomScale="145" zoomScaleNormal="110" zoomScaleSheetLayoutView="145" workbookViewId="0">
      <pane xSplit="2" ySplit="4" topLeftCell="C5" activePane="bottomRight" state="frozen"/>
      <selection pane="topRight" activeCell="C1" sqref="C1"/>
      <selection pane="bottomLeft" activeCell="A6" sqref="A6"/>
      <selection pane="bottomRight" activeCell="B1" sqref="B1"/>
    </sheetView>
  </sheetViews>
  <sheetFormatPr defaultColWidth="9.21875" defaultRowHeight="13.8" outlineLevelCol="2" x14ac:dyDescent="0.3"/>
  <cols>
    <col min="1" max="1" width="2.5546875" style="3" customWidth="1"/>
    <col min="2" max="2" width="54.21875" style="2" customWidth="1"/>
    <col min="3" max="3" width="2.77734375" style="3" customWidth="1"/>
    <col min="4" max="4" width="13" style="4" customWidth="1"/>
    <col min="5" max="5" width="1.44140625" style="3" customWidth="1"/>
    <col min="6" max="6" width="13" style="3" customWidth="1"/>
    <col min="7" max="7" width="1.44140625" style="3" customWidth="1"/>
    <col min="8" max="8" width="13" style="3" customWidth="1"/>
    <col min="9" max="9" width="1.44140625" style="3" customWidth="1"/>
    <col min="10" max="10" width="13" style="3" customWidth="1"/>
    <col min="11" max="11" width="1.44140625" style="3" customWidth="1"/>
    <col min="12" max="12" width="13" style="3" customWidth="1"/>
    <col min="13" max="13" width="1.44140625" style="3" customWidth="1"/>
    <col min="14" max="14" width="13" style="3" customWidth="1"/>
    <col min="15" max="15" width="1.44140625" style="3" customWidth="1"/>
    <col min="16" max="16" width="13" style="3" customWidth="1"/>
    <col min="17" max="17" width="1.44140625" style="3" customWidth="1"/>
    <col min="18" max="18" width="13" style="3" customWidth="1"/>
    <col min="19" max="19" width="1.44140625" style="3" customWidth="1"/>
    <col min="20" max="20" width="13" style="3" customWidth="1"/>
    <col min="21" max="21" width="1.44140625" style="3" customWidth="1"/>
    <col min="22" max="22" width="11.5546875" style="4" customWidth="1"/>
    <col min="23" max="23" width="1.5546875" style="3" customWidth="1"/>
    <col min="24" max="24" width="1.5546875" style="5" customWidth="1"/>
    <col min="25" max="25" width="1" style="5" customWidth="1" outlineLevel="2"/>
    <col min="26" max="27" width="9.21875" style="3"/>
    <col min="28" max="28" width="13.77734375" style="3" customWidth="1"/>
    <col min="29" max="29" width="10.21875" style="3" bestFit="1" customWidth="1"/>
    <col min="30" max="16384" width="9.21875" style="3"/>
  </cols>
  <sheetData>
    <row r="1" spans="1:29" ht="18" x14ac:dyDescent="0.35">
      <c r="A1" s="1" t="s">
        <v>54</v>
      </c>
      <c r="N1"/>
      <c r="AA1" s="90"/>
      <c r="AB1" s="90"/>
      <c r="AC1" s="90"/>
    </row>
    <row r="2" spans="1:29" ht="15.6" x14ac:dyDescent="0.3">
      <c r="A2" s="6"/>
      <c r="AA2"/>
      <c r="AB2" s="90"/>
      <c r="AC2" s="91"/>
    </row>
    <row r="3" spans="1:29" s="7" customFormat="1" ht="18" x14ac:dyDescent="0.35">
      <c r="B3" s="8" t="s">
        <v>32</v>
      </c>
      <c r="D3" s="1"/>
      <c r="E3" s="74"/>
      <c r="G3" s="74"/>
      <c r="I3" s="74"/>
      <c r="V3" s="1"/>
      <c r="X3" s="9"/>
      <c r="Y3" s="9"/>
      <c r="AA3" s="92"/>
      <c r="AB3" s="92"/>
      <c r="AC3" s="92"/>
    </row>
    <row r="4" spans="1:29" x14ac:dyDescent="0.3">
      <c r="D4" s="69" t="s">
        <v>82</v>
      </c>
      <c r="F4" s="10" t="s">
        <v>59</v>
      </c>
      <c r="H4" s="10" t="s">
        <v>57</v>
      </c>
      <c r="J4" s="10" t="s">
        <v>55</v>
      </c>
      <c r="L4" s="10" t="s">
        <v>53</v>
      </c>
      <c r="N4" s="10" t="s">
        <v>51</v>
      </c>
      <c r="P4" s="10" t="s">
        <v>47</v>
      </c>
      <c r="R4" s="10" t="s">
        <v>42</v>
      </c>
      <c r="T4" s="10" t="s">
        <v>33</v>
      </c>
      <c r="V4" s="10" t="s">
        <v>29</v>
      </c>
      <c r="X4" s="11"/>
      <c r="Y4" s="13"/>
      <c r="AA4"/>
      <c r="AB4" s="90"/>
      <c r="AC4" s="90"/>
    </row>
    <row r="5" spans="1:29" x14ac:dyDescent="0.3">
      <c r="A5" s="4"/>
      <c r="V5" s="3"/>
      <c r="X5" s="3"/>
    </row>
    <row r="6" spans="1:29" x14ac:dyDescent="0.3">
      <c r="A6" s="14" t="s">
        <v>67</v>
      </c>
      <c r="D6" s="15"/>
      <c r="F6" s="16"/>
      <c r="H6" s="16"/>
      <c r="J6" s="16"/>
      <c r="L6" s="16"/>
      <c r="N6" s="16"/>
      <c r="P6" s="16"/>
      <c r="R6" s="16"/>
      <c r="T6" s="16"/>
      <c r="V6" s="16"/>
      <c r="X6" s="3"/>
    </row>
    <row r="7" spans="1:29" s="17" customFormat="1" x14ac:dyDescent="0.3">
      <c r="A7" s="3" t="s">
        <v>19</v>
      </c>
      <c r="B7" s="2"/>
      <c r="D7" s="4"/>
      <c r="F7" s="3"/>
      <c r="H7" s="3"/>
      <c r="J7" s="3"/>
      <c r="L7" s="3"/>
      <c r="N7" s="3"/>
      <c r="P7" s="3"/>
      <c r="R7" s="3"/>
      <c r="T7" s="3"/>
      <c r="V7" s="3"/>
      <c r="Y7" s="5"/>
      <c r="Z7" s="3"/>
    </row>
    <row r="8" spans="1:29" s="17" customFormat="1" x14ac:dyDescent="0.3">
      <c r="A8" s="3"/>
      <c r="B8" s="2" t="s">
        <v>11</v>
      </c>
      <c r="C8" s="73"/>
      <c r="D8" s="18">
        <v>50657</v>
      </c>
      <c r="F8" s="32">
        <v>50630</v>
      </c>
      <c r="H8" s="32">
        <v>50600</v>
      </c>
      <c r="J8" s="32">
        <v>44311</v>
      </c>
      <c r="L8" s="32">
        <v>41325</v>
      </c>
      <c r="N8" s="32">
        <v>40025</v>
      </c>
      <c r="P8" s="32">
        <v>40872</v>
      </c>
      <c r="R8" s="32">
        <v>39485</v>
      </c>
      <c r="T8" s="32">
        <v>37615</v>
      </c>
      <c r="V8" s="19">
        <v>38488</v>
      </c>
      <c r="X8" s="20"/>
      <c r="Y8" s="22"/>
      <c r="Z8" s="3"/>
    </row>
    <row r="9" spans="1:29" s="17" customFormat="1" x14ac:dyDescent="0.3">
      <c r="A9" s="3"/>
      <c r="B9" s="2" t="s">
        <v>31</v>
      </c>
      <c r="D9" s="18">
        <v>38901</v>
      </c>
      <c r="F9" s="32">
        <v>35039</v>
      </c>
      <c r="H9" s="32">
        <v>48873</v>
      </c>
      <c r="J9" s="32">
        <v>38941</v>
      </c>
      <c r="L9" s="32">
        <v>37687</v>
      </c>
      <c r="N9" s="32">
        <v>45088</v>
      </c>
      <c r="P9" s="32">
        <v>49793</v>
      </c>
      <c r="R9" s="32">
        <v>52101</v>
      </c>
      <c r="T9" s="32">
        <v>41459</v>
      </c>
      <c r="V9" s="19">
        <v>41757</v>
      </c>
      <c r="X9" s="20"/>
      <c r="Y9" s="22"/>
      <c r="Z9" s="3"/>
    </row>
    <row r="10" spans="1:29" s="17" customFormat="1" x14ac:dyDescent="0.3">
      <c r="A10" s="3"/>
      <c r="B10" s="2" t="s">
        <v>12</v>
      </c>
      <c r="D10" s="18">
        <v>1406</v>
      </c>
      <c r="F10" s="32">
        <v>1500</v>
      </c>
      <c r="H10" s="32">
        <v>1189</v>
      </c>
      <c r="J10" s="32">
        <v>707</v>
      </c>
      <c r="L10" s="32">
        <v>578</v>
      </c>
      <c r="N10" s="32">
        <v>576</v>
      </c>
      <c r="P10" s="32">
        <v>760</v>
      </c>
      <c r="R10" s="32">
        <v>487</v>
      </c>
      <c r="T10" s="32">
        <v>360</v>
      </c>
      <c r="V10" s="19">
        <v>455</v>
      </c>
      <c r="X10" s="20"/>
      <c r="Y10" s="22"/>
      <c r="Z10" s="3"/>
    </row>
    <row r="11" spans="1:29" s="17" customFormat="1" ht="14.4" thickBot="1" x14ac:dyDescent="0.35">
      <c r="A11" s="3"/>
      <c r="B11" s="2" t="s">
        <v>7</v>
      </c>
      <c r="D11" s="23">
        <f>SUM(D8:D10)</f>
        <v>90964</v>
      </c>
      <c r="F11" s="24">
        <f>SUM(F8:F10)</f>
        <v>87169</v>
      </c>
      <c r="H11" s="24">
        <f>SUM(H8:H10)</f>
        <v>100662</v>
      </c>
      <c r="J11" s="24">
        <f>SUM(J8:J10)</f>
        <v>83959</v>
      </c>
      <c r="L11" s="24">
        <f>SUM(L8:L10)</f>
        <v>79590</v>
      </c>
      <c r="N11" s="24">
        <f>SUM(N8:N10)</f>
        <v>85689</v>
      </c>
      <c r="P11" s="24">
        <f>SUM(P8:P10)</f>
        <v>91425</v>
      </c>
      <c r="R11" s="24">
        <f>SUM(R8:R10)</f>
        <v>92073</v>
      </c>
      <c r="T11" s="24">
        <f>SUM(T8:T10)</f>
        <v>79434</v>
      </c>
      <c r="V11" s="24">
        <f>SUM(V8:V10)</f>
        <v>80700</v>
      </c>
      <c r="X11" s="20"/>
      <c r="Y11" s="5"/>
      <c r="Z11" s="3"/>
    </row>
    <row r="12" spans="1:29" ht="12.75" customHeight="1" x14ac:dyDescent="0.3">
      <c r="D12" s="75"/>
      <c r="F12" s="21"/>
      <c r="H12" s="21"/>
      <c r="J12" s="21"/>
      <c r="L12" s="21"/>
      <c r="N12" s="21"/>
      <c r="P12" s="21"/>
      <c r="R12" s="21"/>
      <c r="T12" s="21"/>
      <c r="V12" s="21"/>
      <c r="X12" s="21"/>
    </row>
    <row r="13" spans="1:29" ht="15" customHeight="1" x14ac:dyDescent="0.3">
      <c r="A13" s="3" t="s">
        <v>48</v>
      </c>
      <c r="D13" s="25"/>
      <c r="F13" s="19"/>
      <c r="H13" s="19"/>
      <c r="J13" s="19"/>
      <c r="L13" s="19"/>
      <c r="N13" s="19"/>
      <c r="P13" s="19"/>
      <c r="R13" s="19"/>
      <c r="T13" s="19"/>
      <c r="V13" s="19"/>
      <c r="X13" s="21"/>
    </row>
    <row r="14" spans="1:29" x14ac:dyDescent="0.3">
      <c r="B14" s="2" t="s">
        <v>62</v>
      </c>
      <c r="D14" s="26">
        <v>8659</v>
      </c>
      <c r="F14" s="27">
        <v>8523</v>
      </c>
      <c r="H14" s="27">
        <v>8403</v>
      </c>
      <c r="J14" s="27">
        <v>8141</v>
      </c>
      <c r="L14" s="27">
        <v>7773</v>
      </c>
      <c r="N14" s="27">
        <v>7418</v>
      </c>
      <c r="P14" s="27">
        <v>8575</v>
      </c>
      <c r="R14" s="27">
        <v>8873</v>
      </c>
      <c r="T14" s="27">
        <v>8634</v>
      </c>
      <c r="V14" s="27">
        <v>8238</v>
      </c>
      <c r="X14" s="21"/>
      <c r="Y14" s="28"/>
      <c r="Z14" s="29"/>
    </row>
    <row r="15" spans="1:29" x14ac:dyDescent="0.3">
      <c r="B15" s="2" t="s">
        <v>61</v>
      </c>
      <c r="D15" s="26">
        <v>3908</v>
      </c>
      <c r="F15" s="27">
        <v>4812</v>
      </c>
      <c r="H15" s="27">
        <v>-2636</v>
      </c>
      <c r="J15" s="27">
        <v>2254</v>
      </c>
      <c r="L15" s="27">
        <v>4561</v>
      </c>
      <c r="N15" s="27">
        <v>4483</v>
      </c>
      <c r="P15" s="27">
        <v>6317</v>
      </c>
      <c r="R15" s="27">
        <v>5043</v>
      </c>
      <c r="T15" s="27">
        <v>4384</v>
      </c>
      <c r="V15" s="27">
        <v>3907</v>
      </c>
      <c r="X15" s="21"/>
      <c r="Y15" s="28"/>
      <c r="Z15" s="29"/>
    </row>
    <row r="16" spans="1:29" x14ac:dyDescent="0.3">
      <c r="B16" s="2" t="s">
        <v>60</v>
      </c>
      <c r="D16" s="26">
        <v>45</v>
      </c>
      <c r="F16" s="27">
        <v>43</v>
      </c>
      <c r="H16" s="27">
        <v>-6</v>
      </c>
      <c r="J16" s="27">
        <v>-9</v>
      </c>
      <c r="L16" s="27">
        <v>24</v>
      </c>
      <c r="N16" s="27">
        <v>-42</v>
      </c>
      <c r="P16" s="27">
        <v>-54</v>
      </c>
      <c r="R16" s="27">
        <v>-2</v>
      </c>
      <c r="T16" s="27">
        <v>33</v>
      </c>
      <c r="V16" s="27">
        <v>17</v>
      </c>
      <c r="X16" s="21"/>
      <c r="Y16" s="28"/>
      <c r="Z16" s="29"/>
    </row>
    <row r="17" spans="1:26" x14ac:dyDescent="0.3">
      <c r="B17" s="2" t="s">
        <v>1</v>
      </c>
      <c r="D17" s="30">
        <v>-964</v>
      </c>
      <c r="F17" s="31">
        <v>-1126</v>
      </c>
      <c r="H17" s="31">
        <v>-1138</v>
      </c>
      <c r="J17" s="31">
        <v>-869</v>
      </c>
      <c r="L17" s="31">
        <v>-781</v>
      </c>
      <c r="N17" s="31">
        <v>-738</v>
      </c>
      <c r="P17" s="31">
        <v>-856</v>
      </c>
      <c r="R17" s="31">
        <v>-607</v>
      </c>
      <c r="T17" s="31">
        <v>-717</v>
      </c>
      <c r="V17" s="31">
        <v>-643</v>
      </c>
      <c r="X17" s="21"/>
      <c r="Y17" s="28"/>
    </row>
    <row r="18" spans="1:26" x14ac:dyDescent="0.3">
      <c r="B18" s="2" t="s">
        <v>43</v>
      </c>
      <c r="D18" s="26">
        <f>SUM(D14:D17)</f>
        <v>11648</v>
      </c>
      <c r="F18" s="27">
        <f>SUM(F14:F17)</f>
        <v>12252</v>
      </c>
      <c r="H18" s="27">
        <f>SUM(H14:H17)</f>
        <v>4623</v>
      </c>
      <c r="J18" s="27">
        <f>SUM(J14:J17)</f>
        <v>9517</v>
      </c>
      <c r="L18" s="27">
        <f>SUM(L14:L17)</f>
        <v>11577</v>
      </c>
      <c r="N18" s="27">
        <f>SUM(N14:N17)</f>
        <v>11121</v>
      </c>
      <c r="P18" s="27">
        <f>SUM(P14:P17)</f>
        <v>13982</v>
      </c>
      <c r="R18" s="27">
        <f>SUM(R14:R17)</f>
        <v>13307</v>
      </c>
      <c r="T18" s="27">
        <f>SUM(T14:T17)</f>
        <v>12334</v>
      </c>
      <c r="V18" s="27">
        <f>SUM(V14:V17)</f>
        <v>11519</v>
      </c>
      <c r="X18" s="21"/>
      <c r="Y18" s="28"/>
    </row>
    <row r="19" spans="1:26" x14ac:dyDescent="0.3">
      <c r="B19" s="2" t="s">
        <v>44</v>
      </c>
      <c r="D19" s="26">
        <f>-67+56</f>
        <v>-11</v>
      </c>
      <c r="F19" s="27">
        <f>-25+112</f>
        <v>87</v>
      </c>
      <c r="H19" s="27">
        <f>-57+80</f>
        <v>23</v>
      </c>
      <c r="J19" s="27">
        <v>-34</v>
      </c>
      <c r="L19" s="27">
        <v>-121</v>
      </c>
      <c r="N19" s="12">
        <v>-83</v>
      </c>
      <c r="P19" s="12">
        <v>18</v>
      </c>
      <c r="R19" s="12">
        <v>369</v>
      </c>
      <c r="T19" s="12">
        <f>643-146</f>
        <v>497</v>
      </c>
      <c r="V19" s="12">
        <v>99</v>
      </c>
      <c r="X19" s="21"/>
      <c r="Y19" s="28"/>
      <c r="Z19" s="29"/>
    </row>
    <row r="20" spans="1:26" x14ac:dyDescent="0.3">
      <c r="B20" s="2" t="s">
        <v>58</v>
      </c>
      <c r="D20" s="26">
        <v>0</v>
      </c>
      <c r="F20" s="27">
        <v>0</v>
      </c>
      <c r="H20" s="27">
        <v>-3722</v>
      </c>
      <c r="J20" s="27">
        <v>249</v>
      </c>
      <c r="L20" s="27">
        <v>0</v>
      </c>
      <c r="N20" s="27">
        <v>0</v>
      </c>
      <c r="P20" s="27">
        <v>0</v>
      </c>
      <c r="R20" s="27">
        <v>0</v>
      </c>
      <c r="T20" s="27">
        <v>0</v>
      </c>
      <c r="V20" s="27">
        <v>6619</v>
      </c>
      <c r="X20" s="21"/>
      <c r="Y20" s="28"/>
      <c r="Z20" s="29"/>
    </row>
    <row r="21" spans="1:26" x14ac:dyDescent="0.3">
      <c r="B21" s="3" t="s">
        <v>34</v>
      </c>
      <c r="D21" s="26">
        <v>0</v>
      </c>
      <c r="F21" s="27">
        <f>-115-5868</f>
        <v>-5983</v>
      </c>
      <c r="H21" s="27">
        <v>0</v>
      </c>
      <c r="J21" s="27">
        <v>-148</v>
      </c>
      <c r="L21" s="27">
        <v>0</v>
      </c>
      <c r="N21" s="27">
        <v>-6381</v>
      </c>
      <c r="P21" s="27">
        <v>-450</v>
      </c>
      <c r="R21" s="27">
        <v>0</v>
      </c>
      <c r="T21" s="27">
        <v>-203</v>
      </c>
      <c r="V21" s="27">
        <v>-1723</v>
      </c>
      <c r="X21" s="21"/>
      <c r="Y21" s="28"/>
      <c r="Z21" s="29"/>
    </row>
    <row r="22" spans="1:26" x14ac:dyDescent="0.3">
      <c r="B22" s="3" t="s">
        <v>84</v>
      </c>
      <c r="D22" s="26">
        <v>0</v>
      </c>
      <c r="F22" s="27">
        <v>0</v>
      </c>
      <c r="H22" s="27">
        <v>0</v>
      </c>
      <c r="J22" s="27">
        <v>0</v>
      </c>
      <c r="L22" s="27">
        <v>0</v>
      </c>
      <c r="N22" s="27">
        <v>0</v>
      </c>
      <c r="P22" s="27">
        <v>0</v>
      </c>
      <c r="R22" s="27">
        <v>573</v>
      </c>
      <c r="T22" s="27">
        <v>83</v>
      </c>
      <c r="V22" s="27">
        <v>0</v>
      </c>
      <c r="X22" s="21"/>
      <c r="Y22" s="28"/>
      <c r="Z22" s="29"/>
    </row>
    <row r="23" spans="1:26" x14ac:dyDescent="0.3">
      <c r="B23" s="2" t="s">
        <v>66</v>
      </c>
      <c r="D23" s="26">
        <v>105</v>
      </c>
      <c r="F23" s="27">
        <v>299</v>
      </c>
      <c r="H23" s="27">
        <v>0</v>
      </c>
      <c r="J23" s="27">
        <v>-1093</v>
      </c>
      <c r="L23" s="27">
        <v>0</v>
      </c>
      <c r="N23" s="27">
        <v>0</v>
      </c>
      <c r="P23" s="27">
        <v>0</v>
      </c>
      <c r="R23" s="27">
        <v>0</v>
      </c>
      <c r="T23" s="27">
        <v>0</v>
      </c>
      <c r="V23" s="27">
        <v>-858</v>
      </c>
      <c r="X23" s="21"/>
      <c r="Y23" s="28"/>
      <c r="Z23" s="29"/>
    </row>
    <row r="24" spans="1:26" ht="14.4" thickBot="1" x14ac:dyDescent="0.35">
      <c r="B24" s="2" t="s">
        <v>46</v>
      </c>
      <c r="D24" s="23">
        <f>SUM(D18:D23)</f>
        <v>11742</v>
      </c>
      <c r="F24" s="24">
        <f>SUM(F18:F23)</f>
        <v>6655</v>
      </c>
      <c r="H24" s="24">
        <f>SUM(H18:H23)</f>
        <v>924</v>
      </c>
      <c r="J24" s="24">
        <f>SUM(J18:J23)</f>
        <v>8491</v>
      </c>
      <c r="L24" s="24">
        <f>SUM(L18:L23)</f>
        <v>11456</v>
      </c>
      <c r="N24" s="24">
        <f>SUM(N18:N23)</f>
        <v>4657</v>
      </c>
      <c r="P24" s="24">
        <f>SUM(P18:P23)</f>
        <v>13550</v>
      </c>
      <c r="R24" s="24">
        <f>SUM(R18:R23)</f>
        <v>14249</v>
      </c>
      <c r="T24" s="24">
        <f>SUM(T18:T23)</f>
        <v>12711</v>
      </c>
      <c r="V24" s="24">
        <f>SUM(V18:V23)</f>
        <v>15656</v>
      </c>
      <c r="X24" s="20"/>
      <c r="Y24" s="28"/>
      <c r="Z24" s="29"/>
    </row>
    <row r="25" spans="1:26" ht="12.75" customHeight="1" x14ac:dyDescent="0.3">
      <c r="D25" s="26"/>
      <c r="F25" s="27"/>
      <c r="H25" s="27"/>
      <c r="J25" s="27"/>
      <c r="L25" s="27"/>
      <c r="N25" s="27"/>
      <c r="P25" s="27"/>
      <c r="R25" s="27"/>
      <c r="T25" s="27"/>
      <c r="V25" s="27"/>
      <c r="X25" s="21"/>
      <c r="Y25" s="28"/>
      <c r="Z25" s="29"/>
    </row>
    <row r="26" spans="1:26" ht="14.4" thickBot="1" x14ac:dyDescent="0.35">
      <c r="A26" s="3" t="s">
        <v>38</v>
      </c>
      <c r="D26" s="76">
        <v>7958</v>
      </c>
      <c r="F26" s="86">
        <v>7832</v>
      </c>
      <c r="H26" s="65">
        <v>7832</v>
      </c>
      <c r="J26" s="65">
        <v>7832</v>
      </c>
      <c r="L26" s="65">
        <v>7832</v>
      </c>
      <c r="N26" s="65">
        <v>7782</v>
      </c>
      <c r="P26" s="65">
        <v>7630</v>
      </c>
      <c r="R26" s="65">
        <v>7352</v>
      </c>
      <c r="T26" s="65">
        <v>7074</v>
      </c>
      <c r="V26" s="65">
        <v>6822</v>
      </c>
      <c r="X26" s="21"/>
    </row>
    <row r="27" spans="1:26" ht="12.75" customHeight="1" x14ac:dyDescent="0.3">
      <c r="D27" s="25"/>
      <c r="F27" s="19"/>
      <c r="H27" s="19"/>
      <c r="J27" s="19"/>
      <c r="L27" s="19"/>
      <c r="N27" s="19"/>
      <c r="P27" s="19"/>
      <c r="R27" s="19"/>
      <c r="T27" s="19"/>
      <c r="V27" s="19"/>
      <c r="X27" s="21"/>
    </row>
    <row r="28" spans="1:26" s="17" customFormat="1" ht="14.4" thickBot="1" x14ac:dyDescent="0.35">
      <c r="A28" s="3" t="s">
        <v>65</v>
      </c>
      <c r="B28" s="2"/>
      <c r="D28" s="66">
        <v>9276</v>
      </c>
      <c r="F28" s="67">
        <v>8594</v>
      </c>
      <c r="H28" s="67">
        <v>8904</v>
      </c>
      <c r="J28" s="67">
        <v>9308</v>
      </c>
      <c r="L28" s="67">
        <v>8476</v>
      </c>
      <c r="N28" s="67">
        <v>8118</v>
      </c>
      <c r="P28" s="67">
        <v>8005</v>
      </c>
      <c r="R28" s="67">
        <v>7368</v>
      </c>
      <c r="T28" s="67">
        <v>6909</v>
      </c>
      <c r="V28" s="65">
        <v>6765</v>
      </c>
      <c r="X28" s="33"/>
      <c r="Y28" s="34"/>
      <c r="Z28" s="3"/>
    </row>
    <row r="29" spans="1:26" x14ac:dyDescent="0.3">
      <c r="D29" s="75"/>
      <c r="F29" s="21"/>
      <c r="H29" s="21"/>
      <c r="J29" s="21"/>
      <c r="L29" s="21"/>
      <c r="N29" s="21"/>
      <c r="P29" s="21"/>
      <c r="R29" s="21"/>
      <c r="T29" s="21"/>
      <c r="V29" s="21"/>
      <c r="X29" s="21"/>
    </row>
    <row r="30" spans="1:26" x14ac:dyDescent="0.3">
      <c r="A30" s="14" t="s">
        <v>68</v>
      </c>
      <c r="D30" s="75"/>
      <c r="F30" s="21"/>
      <c r="H30" s="21"/>
      <c r="J30" s="21"/>
      <c r="L30" s="21"/>
      <c r="N30" s="21"/>
      <c r="P30" s="21"/>
      <c r="R30" s="21"/>
      <c r="T30" s="21"/>
      <c r="V30" s="21"/>
      <c r="X30" s="21"/>
    </row>
    <row r="31" spans="1:26" x14ac:dyDescent="0.3">
      <c r="A31" s="3" t="s">
        <v>2</v>
      </c>
      <c r="D31" s="18">
        <v>140993</v>
      </c>
      <c r="F31" s="32">
        <v>136482</v>
      </c>
      <c r="H31" s="32">
        <v>130842</v>
      </c>
      <c r="J31" s="32">
        <v>124353</v>
      </c>
      <c r="L31" s="32">
        <v>119873</v>
      </c>
      <c r="N31" s="32">
        <v>117042</v>
      </c>
      <c r="P31" s="32">
        <v>113295</v>
      </c>
      <c r="R31" s="32">
        <v>109824</v>
      </c>
      <c r="T31" s="32">
        <v>106886</v>
      </c>
      <c r="V31" s="19">
        <v>104479</v>
      </c>
      <c r="X31" s="21"/>
    </row>
    <row r="32" spans="1:26" x14ac:dyDescent="0.3">
      <c r="A32" s="3" t="s">
        <v>86</v>
      </c>
      <c r="D32" s="61">
        <v>28539</v>
      </c>
      <c r="F32" s="58">
        <v>25181</v>
      </c>
      <c r="H32" s="58">
        <v>24916</v>
      </c>
      <c r="J32" s="58">
        <v>37801</v>
      </c>
      <c r="L32" s="58">
        <v>36642</v>
      </c>
      <c r="N32" s="58">
        <v>33744</v>
      </c>
      <c r="P32" s="58">
        <v>34650</v>
      </c>
      <c r="R32" s="58">
        <v>33914</v>
      </c>
      <c r="T32" s="58">
        <f>130189+5444+3788-T31</f>
        <v>32535</v>
      </c>
      <c r="V32" s="19">
        <v>31533</v>
      </c>
      <c r="X32" s="21"/>
    </row>
    <row r="33" spans="1:25" x14ac:dyDescent="0.3">
      <c r="A33" s="3" t="s">
        <v>13</v>
      </c>
      <c r="D33" s="18">
        <v>12445</v>
      </c>
      <c r="F33" s="32">
        <v>12854</v>
      </c>
      <c r="H33" s="32">
        <v>18451</v>
      </c>
      <c r="J33" s="32">
        <v>19710</v>
      </c>
      <c r="L33" s="32">
        <v>20559</v>
      </c>
      <c r="N33" s="32">
        <v>20111</v>
      </c>
      <c r="P33" s="32">
        <v>26910</v>
      </c>
      <c r="R33" s="32">
        <v>29087</v>
      </c>
      <c r="T33" s="32">
        <v>27653</v>
      </c>
      <c r="V33" s="19">
        <v>28257</v>
      </c>
      <c r="X33" s="21"/>
    </row>
    <row r="34" spans="1:25" x14ac:dyDescent="0.3">
      <c r="A34" s="3" t="s">
        <v>64</v>
      </c>
      <c r="D34" s="18">
        <v>12188</v>
      </c>
      <c r="F34" s="32">
        <v>12518</v>
      </c>
      <c r="H34" s="32">
        <v>11748</v>
      </c>
      <c r="J34" s="32">
        <v>10602</v>
      </c>
      <c r="L34" s="32">
        <v>11017</v>
      </c>
      <c r="N34" s="32">
        <v>9999</v>
      </c>
      <c r="P34" s="32">
        <v>9674</v>
      </c>
      <c r="R34" s="32">
        <v>10383</v>
      </c>
      <c r="T34" s="32">
        <v>9971</v>
      </c>
      <c r="V34" s="19">
        <v>11250</v>
      </c>
      <c r="X34" s="21"/>
      <c r="Y34" s="28"/>
    </row>
    <row r="35" spans="1:25" x14ac:dyDescent="0.3">
      <c r="A35" s="3" t="s">
        <v>26</v>
      </c>
      <c r="D35" s="18">
        <v>8486</v>
      </c>
      <c r="F35" s="32">
        <v>9380</v>
      </c>
      <c r="H35" s="32">
        <v>9090</v>
      </c>
      <c r="J35" s="32">
        <v>8769</v>
      </c>
      <c r="L35" s="32">
        <v>9181</v>
      </c>
      <c r="N35" s="32">
        <v>8708</v>
      </c>
      <c r="P35" s="32">
        <v>7746</v>
      </c>
      <c r="R35" s="32">
        <v>8081</v>
      </c>
      <c r="T35" s="32">
        <v>813</v>
      </c>
      <c r="V35" s="19">
        <v>785</v>
      </c>
      <c r="X35" s="21"/>
    </row>
    <row r="36" spans="1:25" x14ac:dyDescent="0.3">
      <c r="A36" s="3" t="s">
        <v>3</v>
      </c>
      <c r="D36" s="18">
        <v>4223</v>
      </c>
      <c r="F36" s="32">
        <v>5706</v>
      </c>
      <c r="H36" s="32">
        <v>6518</v>
      </c>
      <c r="J36" s="32">
        <v>4686</v>
      </c>
      <c r="L36" s="32">
        <v>3568</v>
      </c>
      <c r="N36" s="32">
        <v>3193</v>
      </c>
      <c r="P36" s="32">
        <v>2739</v>
      </c>
      <c r="R36" s="32">
        <v>3152</v>
      </c>
      <c r="T36" s="32">
        <v>4837</v>
      </c>
      <c r="V36" s="19">
        <v>5385</v>
      </c>
      <c r="X36" s="21"/>
    </row>
    <row r="37" spans="1:25" x14ac:dyDescent="0.3">
      <c r="A37" s="3" t="s">
        <v>4</v>
      </c>
      <c r="D37" s="18">
        <v>26839</v>
      </c>
      <c r="F37" s="32">
        <v>26930</v>
      </c>
      <c r="H37" s="32">
        <v>34461</v>
      </c>
      <c r="J37" s="32">
        <v>33888</v>
      </c>
      <c r="L37" s="32">
        <v>33393</v>
      </c>
      <c r="N37" s="32">
        <v>28826</v>
      </c>
      <c r="P37" s="32">
        <v>35500</v>
      </c>
      <c r="R37" s="32">
        <v>33710</v>
      </c>
      <c r="T37" s="32">
        <v>23538</v>
      </c>
      <c r="V37" s="19">
        <v>22284</v>
      </c>
      <c r="X37" s="21"/>
      <c r="Y37" s="28"/>
    </row>
    <row r="38" spans="1:25" ht="14.4" thickBot="1" x14ac:dyDescent="0.35">
      <c r="A38" s="3" t="s">
        <v>5</v>
      </c>
      <c r="D38" s="23">
        <f>SUM(D31:D37)</f>
        <v>233713</v>
      </c>
      <c r="F38" s="24">
        <f>SUM(F31:F37)</f>
        <v>229051</v>
      </c>
      <c r="H38" s="24">
        <f>SUM(H31:H37)</f>
        <v>236026</v>
      </c>
      <c r="J38" s="24">
        <f>SUM(J31:J37)</f>
        <v>239809</v>
      </c>
      <c r="L38" s="24">
        <f>SUM(L31:L37)</f>
        <v>234233</v>
      </c>
      <c r="N38" s="24">
        <f>SUM(N31:N37)</f>
        <v>221623</v>
      </c>
      <c r="P38" s="24">
        <f>SUM(P31:P37)</f>
        <v>230514</v>
      </c>
      <c r="R38" s="24">
        <f>SUM(R31:R37)</f>
        <v>228151</v>
      </c>
      <c r="T38" s="24">
        <f>SUM(T31:T37)</f>
        <v>206233</v>
      </c>
      <c r="V38" s="24">
        <f>SUM(V31:V37)</f>
        <v>203973</v>
      </c>
      <c r="X38" s="21"/>
    </row>
    <row r="39" spans="1:25" ht="12.75" customHeight="1" x14ac:dyDescent="0.3">
      <c r="D39" s="75"/>
      <c r="F39" s="21"/>
      <c r="H39" s="21"/>
      <c r="J39" s="21"/>
      <c r="L39" s="21"/>
      <c r="N39" s="21"/>
      <c r="P39" s="21"/>
      <c r="R39" s="21"/>
      <c r="T39" s="21"/>
      <c r="V39" s="21"/>
      <c r="X39" s="21"/>
    </row>
    <row r="40" spans="1:25" ht="12.75" customHeight="1" x14ac:dyDescent="0.3">
      <c r="A40" s="3" t="s">
        <v>6</v>
      </c>
      <c r="D40" s="18">
        <v>104055</v>
      </c>
      <c r="F40" s="32">
        <v>102331</v>
      </c>
      <c r="H40" s="32">
        <v>105498</v>
      </c>
      <c r="J40" s="32">
        <v>113034</v>
      </c>
      <c r="L40" s="32">
        <v>112200</v>
      </c>
      <c r="N40" s="32">
        <v>105455</v>
      </c>
      <c r="P40" s="32">
        <v>109053</v>
      </c>
      <c r="R40" s="32">
        <v>108697</v>
      </c>
      <c r="T40" s="32">
        <v>98010</v>
      </c>
      <c r="V40" s="19">
        <v>93118</v>
      </c>
      <c r="X40" s="21"/>
      <c r="Y40" s="3"/>
    </row>
    <row r="41" spans="1:25" ht="12.75" customHeight="1" x14ac:dyDescent="0.3">
      <c r="A41" s="3" t="s">
        <v>27</v>
      </c>
      <c r="D41" s="26">
        <v>0</v>
      </c>
      <c r="E41" s="93" t="s">
        <v>83</v>
      </c>
      <c r="F41" s="32">
        <v>3887</v>
      </c>
      <c r="H41" s="32">
        <v>3887</v>
      </c>
      <c r="J41" s="32">
        <v>3887</v>
      </c>
      <c r="L41" s="32">
        <v>3887</v>
      </c>
      <c r="N41" s="32">
        <v>3887</v>
      </c>
      <c r="P41" s="32">
        <v>5791</v>
      </c>
      <c r="R41" s="32">
        <v>5791</v>
      </c>
      <c r="T41" s="32">
        <v>5791</v>
      </c>
      <c r="V41" s="19">
        <v>5791</v>
      </c>
      <c r="X41" s="21"/>
      <c r="Y41" s="3"/>
    </row>
    <row r="42" spans="1:25" ht="12.75" customHeight="1" x14ac:dyDescent="0.3">
      <c r="A42" s="3" t="s">
        <v>28</v>
      </c>
      <c r="D42" s="62">
        <v>6063</v>
      </c>
      <c r="F42" s="59">
        <v>6164</v>
      </c>
      <c r="H42" s="59">
        <v>6309</v>
      </c>
      <c r="J42" s="59">
        <v>9788</v>
      </c>
      <c r="L42" s="59">
        <v>9885</v>
      </c>
      <c r="N42" s="59">
        <v>9987</v>
      </c>
      <c r="P42" s="59">
        <v>10088</v>
      </c>
      <c r="R42" s="59">
        <v>7019</v>
      </c>
      <c r="T42" s="59">
        <v>1972</v>
      </c>
      <c r="V42" s="19">
        <v>2023</v>
      </c>
      <c r="X42" s="21"/>
      <c r="Y42" s="3"/>
    </row>
    <row r="43" spans="1:25" ht="12.75" customHeight="1" x14ac:dyDescent="0.3">
      <c r="A43" s="3" t="s">
        <v>22</v>
      </c>
      <c r="D43" s="77">
        <f>SUM(D40:D42)</f>
        <v>110118</v>
      </c>
      <c r="F43" s="35">
        <f>SUM(F40:F42)</f>
        <v>112382</v>
      </c>
      <c r="H43" s="35">
        <f>SUM(H40:H42)</f>
        <v>115694</v>
      </c>
      <c r="J43" s="35">
        <f>SUM(J40:J42)</f>
        <v>126709</v>
      </c>
      <c r="L43" s="35">
        <f>SUM(L40:L42)</f>
        <v>125972</v>
      </c>
      <c r="N43" s="35">
        <f>SUM(N40:N42)</f>
        <v>119329</v>
      </c>
      <c r="P43" s="35">
        <f>SUM(P40:P42)</f>
        <v>124932</v>
      </c>
      <c r="R43" s="35">
        <f>SUM(R40:R42)</f>
        <v>121507</v>
      </c>
      <c r="T43" s="35">
        <f>SUM(T40:T42)</f>
        <v>105773</v>
      </c>
      <c r="V43" s="35">
        <f>SUM(V40:V42)</f>
        <v>100932</v>
      </c>
      <c r="X43" s="21"/>
      <c r="Y43" s="3"/>
    </row>
    <row r="44" spans="1:25" ht="12.75" customHeight="1" x14ac:dyDescent="0.3">
      <c r="D44" s="75"/>
      <c r="F44" s="21"/>
      <c r="H44" s="21"/>
      <c r="J44" s="21"/>
      <c r="L44" s="21"/>
      <c r="N44" s="21"/>
      <c r="P44" s="21"/>
      <c r="R44" s="21"/>
      <c r="T44" s="21"/>
      <c r="V44" s="21"/>
      <c r="X44" s="21"/>
      <c r="Y44" s="3"/>
    </row>
    <row r="45" spans="1:25" ht="12.75" customHeight="1" x14ac:dyDescent="0.3">
      <c r="A45" s="3" t="s">
        <v>14</v>
      </c>
      <c r="D45" s="18">
        <v>65154</v>
      </c>
      <c r="E45" s="93" t="s">
        <v>83</v>
      </c>
      <c r="F45" s="32">
        <v>57515</v>
      </c>
      <c r="H45" s="32">
        <v>59217</v>
      </c>
      <c r="J45" s="32">
        <v>58215</v>
      </c>
      <c r="L45" s="32">
        <v>54348</v>
      </c>
      <c r="N45" s="32">
        <v>52349</v>
      </c>
      <c r="P45" s="32">
        <v>55298</v>
      </c>
      <c r="R45" s="32">
        <v>57341</v>
      </c>
      <c r="T45" s="32">
        <v>51646</v>
      </c>
      <c r="V45" s="19">
        <v>55483</v>
      </c>
      <c r="X45" s="21"/>
    </row>
    <row r="46" spans="1:25" ht="12.75" customHeight="1" x14ac:dyDescent="0.3">
      <c r="A46" s="3" t="s">
        <v>15</v>
      </c>
      <c r="C46" s="73"/>
      <c r="D46" s="25">
        <v>3172</v>
      </c>
      <c r="F46" s="19">
        <v>2643</v>
      </c>
      <c r="H46" s="19">
        <v>3094</v>
      </c>
      <c r="J46" s="19">
        <v>3440</v>
      </c>
      <c r="L46" s="19">
        <v>2374</v>
      </c>
      <c r="N46" s="32">
        <v>1500</v>
      </c>
      <c r="P46" s="32">
        <v>998</v>
      </c>
      <c r="R46" s="32">
        <v>977</v>
      </c>
      <c r="T46" s="32">
        <v>860</v>
      </c>
      <c r="V46" s="19">
        <v>1009</v>
      </c>
      <c r="X46" s="21"/>
      <c r="Y46" s="3"/>
    </row>
    <row r="47" spans="1:25" x14ac:dyDescent="0.3">
      <c r="A47" s="3" t="s">
        <v>21</v>
      </c>
      <c r="D47" s="18">
        <v>28955</v>
      </c>
      <c r="F47" s="32">
        <f>29907</f>
        <v>29907</v>
      </c>
      <c r="H47" s="32">
        <f>33147</f>
        <v>33147</v>
      </c>
      <c r="J47" s="32">
        <f>27286</f>
        <v>27286</v>
      </c>
      <c r="L47" s="32">
        <f>27260</f>
        <v>27260</v>
      </c>
      <c r="N47" s="32">
        <f>26911</f>
        <v>26911</v>
      </c>
      <c r="P47" s="32">
        <f>28099</f>
        <v>28099</v>
      </c>
      <c r="R47" s="32">
        <v>27962</v>
      </c>
      <c r="T47" s="32">
        <v>26944</v>
      </c>
      <c r="V47" s="19">
        <v>25107</v>
      </c>
      <c r="X47" s="21"/>
      <c r="Y47" s="3"/>
    </row>
    <row r="48" spans="1:25" ht="12.75" customHeight="1" x14ac:dyDescent="0.3">
      <c r="A48" s="3" t="s">
        <v>16</v>
      </c>
      <c r="D48" s="18">
        <v>26314</v>
      </c>
      <c r="F48" s="32">
        <f>26604</f>
        <v>26604</v>
      </c>
      <c r="H48" s="32">
        <f>24874</f>
        <v>24874</v>
      </c>
      <c r="J48" s="32">
        <f>24159</f>
        <v>24159</v>
      </c>
      <c r="L48" s="32">
        <f>24279</f>
        <v>24279</v>
      </c>
      <c r="N48" s="59">
        <f>21534</f>
        <v>21534</v>
      </c>
      <c r="P48" s="59">
        <f>21187</f>
        <v>21187</v>
      </c>
      <c r="R48" s="59">
        <v>20364</v>
      </c>
      <c r="T48" s="59">
        <v>21010</v>
      </c>
      <c r="V48" s="31">
        <v>21442</v>
      </c>
      <c r="X48" s="21"/>
      <c r="Y48" s="3"/>
    </row>
    <row r="49" spans="1:25" ht="14.55" customHeight="1" x14ac:dyDescent="0.3">
      <c r="A49" s="3" t="s">
        <v>17</v>
      </c>
      <c r="D49" s="71">
        <f>SUM(D45:D48)</f>
        <v>123595</v>
      </c>
      <c r="F49" s="72">
        <f>SUM(F45:F48)</f>
        <v>116669</v>
      </c>
      <c r="H49" s="72">
        <f>SUM(H45:H48)</f>
        <v>120332</v>
      </c>
      <c r="J49" s="72">
        <f>SUM(J45:J48)</f>
        <v>113100</v>
      </c>
      <c r="L49" s="72">
        <f>SUM(L45:L48)</f>
        <v>108261</v>
      </c>
      <c r="N49" s="27">
        <f>SUM(N45:N48)</f>
        <v>102294</v>
      </c>
      <c r="P49" s="27">
        <f>SUM(P45:P48)</f>
        <v>105582</v>
      </c>
      <c r="R49" s="27">
        <f>SUM(R45:R48)</f>
        <v>106644</v>
      </c>
      <c r="T49" s="27">
        <f>SUM(T45:T48)</f>
        <v>100460</v>
      </c>
      <c r="V49" s="27">
        <f>SUM(V45:V48)</f>
        <v>103041</v>
      </c>
      <c r="X49" s="21"/>
      <c r="Y49" s="36"/>
    </row>
    <row r="50" spans="1:25" ht="4.5" hidden="1" customHeight="1" x14ac:dyDescent="0.3">
      <c r="D50" s="75"/>
      <c r="F50" s="21"/>
      <c r="H50" s="21"/>
      <c r="J50" s="21"/>
      <c r="L50" s="21"/>
      <c r="N50" s="21"/>
      <c r="P50" s="21"/>
      <c r="R50" s="21"/>
      <c r="T50" s="21"/>
      <c r="V50" s="21"/>
      <c r="X50" s="21"/>
      <c r="Y50" s="3"/>
    </row>
    <row r="51" spans="1:25" ht="14.55" customHeight="1" thickBot="1" x14ac:dyDescent="0.35">
      <c r="A51" s="3" t="s">
        <v>18</v>
      </c>
      <c r="D51" s="23">
        <f>D43+D49</f>
        <v>233713</v>
      </c>
      <c r="F51" s="24">
        <f>F43+F49</f>
        <v>229051</v>
      </c>
      <c r="H51" s="24">
        <f>H43+H49</f>
        <v>236026</v>
      </c>
      <c r="J51" s="24">
        <f>J43+J49</f>
        <v>239809</v>
      </c>
      <c r="L51" s="24">
        <f>L43+L49</f>
        <v>234233</v>
      </c>
      <c r="N51" s="24">
        <f>N43+N49</f>
        <v>221623</v>
      </c>
      <c r="P51" s="24">
        <f>P43+P49</f>
        <v>230514</v>
      </c>
      <c r="R51" s="24">
        <f>R43+R49</f>
        <v>228151</v>
      </c>
      <c r="T51" s="24">
        <f>T43+T49</f>
        <v>206233</v>
      </c>
      <c r="V51" s="24">
        <f>V43+V49</f>
        <v>203973</v>
      </c>
      <c r="X51" s="21"/>
      <c r="Y51" s="36"/>
    </row>
    <row r="52" spans="1:25" ht="12.75" customHeight="1" x14ac:dyDescent="0.3">
      <c r="V52" s="3"/>
      <c r="X52" s="3"/>
    </row>
    <row r="53" spans="1:25" x14ac:dyDescent="0.3">
      <c r="A53" s="14" t="s">
        <v>69</v>
      </c>
      <c r="D53" s="75"/>
      <c r="F53" s="21"/>
      <c r="H53" s="21"/>
      <c r="J53" s="21"/>
      <c r="L53" s="21"/>
      <c r="N53" s="21"/>
      <c r="P53" s="21"/>
      <c r="R53" s="21"/>
      <c r="T53" s="21"/>
      <c r="V53" s="21"/>
      <c r="X53" s="21"/>
    </row>
    <row r="54" spans="1:25" x14ac:dyDescent="0.3">
      <c r="A54" s="3" t="s">
        <v>52</v>
      </c>
      <c r="C54" s="73"/>
      <c r="D54" s="75">
        <v>25178</v>
      </c>
      <c r="F54" s="21">
        <v>25597</v>
      </c>
      <c r="H54" s="21">
        <v>13555</v>
      </c>
      <c r="J54" s="21">
        <v>20223</v>
      </c>
      <c r="L54" s="21">
        <v>24418</v>
      </c>
      <c r="N54" s="21">
        <v>23502</v>
      </c>
      <c r="P54" s="21">
        <v>26584</v>
      </c>
      <c r="R54" s="21">
        <v>26506</v>
      </c>
      <c r="T54" s="21">
        <v>25353</v>
      </c>
      <c r="V54" s="21">
        <v>20994</v>
      </c>
      <c r="X54" s="21"/>
    </row>
    <row r="55" spans="1:25" x14ac:dyDescent="0.3">
      <c r="A55" s="3" t="s">
        <v>24</v>
      </c>
      <c r="D55" s="18">
        <v>23140</v>
      </c>
      <c r="F55" s="32">
        <v>23567</v>
      </c>
      <c r="H55" s="32">
        <v>12734</v>
      </c>
      <c r="J55" s="32">
        <v>17806</v>
      </c>
      <c r="L55" s="32">
        <v>22374</v>
      </c>
      <c r="N55" s="32">
        <v>21345</v>
      </c>
      <c r="P55" s="32">
        <v>23951</v>
      </c>
      <c r="R55" s="32">
        <v>24417</v>
      </c>
      <c r="T55" s="32">
        <v>23676</v>
      </c>
      <c r="V55" s="19">
        <v>19168</v>
      </c>
      <c r="X55" s="21"/>
    </row>
    <row r="56" spans="1:25" x14ac:dyDescent="0.3">
      <c r="A56" s="3" t="s">
        <v>45</v>
      </c>
      <c r="D56" s="18">
        <v>-16216</v>
      </c>
      <c r="F56" s="32">
        <v>-9472</v>
      </c>
      <c r="H56" s="32">
        <v>-15382</v>
      </c>
      <c r="J56" s="32">
        <v>-11787</v>
      </c>
      <c r="L56" s="32">
        <v>-10081</v>
      </c>
      <c r="N56" s="32">
        <v>-5824</v>
      </c>
      <c r="P56" s="32">
        <v>-11259</v>
      </c>
      <c r="R56" s="32">
        <v>-16735</v>
      </c>
      <c r="T56" s="32">
        <v>-8296</v>
      </c>
      <c r="V56" s="19">
        <v>1066</v>
      </c>
      <c r="X56" s="21"/>
    </row>
    <row r="57" spans="1:25" x14ac:dyDescent="0.3">
      <c r="A57" s="3" t="s">
        <v>56</v>
      </c>
      <c r="D57" s="18">
        <v>-7040</v>
      </c>
      <c r="F57" s="32">
        <v>-13142</v>
      </c>
      <c r="H57" s="32">
        <v>-987</v>
      </c>
      <c r="J57" s="32">
        <v>-8484</v>
      </c>
      <c r="L57" s="32">
        <v>-10211</v>
      </c>
      <c r="N57" s="32">
        <v>-14944</v>
      </c>
      <c r="P57" s="32">
        <v>-11505</v>
      </c>
      <c r="R57" s="32">
        <v>-5863</v>
      </c>
      <c r="T57" s="32">
        <v>-14288</v>
      </c>
      <c r="V57" s="19">
        <v>-20505</v>
      </c>
      <c r="X57" s="21"/>
    </row>
    <row r="58" spans="1:25" x14ac:dyDescent="0.3">
      <c r="A58" s="3" t="s">
        <v>81</v>
      </c>
      <c r="D58" s="18">
        <v>-15076</v>
      </c>
      <c r="F58" s="32">
        <v>-11776</v>
      </c>
      <c r="H58" s="32">
        <v>-14553</v>
      </c>
      <c r="J58" s="32">
        <v>-12431</v>
      </c>
      <c r="L58" s="32">
        <v>-10586</v>
      </c>
      <c r="N58" s="32">
        <v>-10448</v>
      </c>
      <c r="P58" s="32">
        <v>-10327</v>
      </c>
      <c r="R58" s="32">
        <v>-9538</v>
      </c>
      <c r="T58" s="32">
        <v>-9756</v>
      </c>
      <c r="V58" s="19">
        <v>-10871</v>
      </c>
      <c r="X58" s="21"/>
    </row>
    <row r="59" spans="1:25" x14ac:dyDescent="0.3">
      <c r="D59" s="18"/>
      <c r="F59" s="32"/>
      <c r="H59" s="32"/>
      <c r="J59" s="32"/>
      <c r="L59" s="32"/>
      <c r="N59" s="32"/>
      <c r="P59" s="32"/>
      <c r="R59" s="32"/>
      <c r="T59" s="32"/>
      <c r="V59" s="19"/>
      <c r="X59" s="21"/>
    </row>
    <row r="60" spans="1:25" x14ac:dyDescent="0.3">
      <c r="A60" s="14" t="s">
        <v>70</v>
      </c>
      <c r="V60" s="3"/>
      <c r="X60" s="3"/>
    </row>
    <row r="61" spans="1:25" x14ac:dyDescent="0.3">
      <c r="A61" s="3" t="s">
        <v>10</v>
      </c>
      <c r="D61" s="63">
        <v>41.19</v>
      </c>
      <c r="F61" s="37">
        <v>40.5</v>
      </c>
      <c r="H61" s="37">
        <v>41.76</v>
      </c>
      <c r="J61" s="37">
        <v>44.74</v>
      </c>
      <c r="L61" s="37">
        <v>44.41</v>
      </c>
      <c r="N61" s="37">
        <v>41.74</v>
      </c>
      <c r="P61" s="37">
        <v>43.16</v>
      </c>
      <c r="R61" s="37">
        <v>43.02</v>
      </c>
      <c r="T61" s="37">
        <v>38.79</v>
      </c>
      <c r="V61" s="37">
        <v>36.86</v>
      </c>
      <c r="X61" s="38"/>
      <c r="Y61" s="39"/>
    </row>
    <row r="62" spans="1:25" x14ac:dyDescent="0.3">
      <c r="A62" s="3" t="s">
        <v>35</v>
      </c>
      <c r="D62" s="78"/>
      <c r="F62" s="38"/>
      <c r="H62" s="38"/>
      <c r="J62" s="38"/>
      <c r="L62" s="38"/>
      <c r="N62" s="38"/>
      <c r="P62" s="38"/>
      <c r="R62" s="38"/>
      <c r="T62" s="38"/>
      <c r="V62" s="38"/>
      <c r="X62" s="38"/>
      <c r="Y62" s="39"/>
    </row>
    <row r="63" spans="1:25" x14ac:dyDescent="0.3">
      <c r="B63" s="2" t="s">
        <v>46</v>
      </c>
      <c r="D63" s="78">
        <v>4.6500000000000004</v>
      </c>
      <c r="F63" s="38">
        <v>2.63</v>
      </c>
      <c r="H63" s="38">
        <v>0.37</v>
      </c>
      <c r="J63" s="38">
        <v>3.36</v>
      </c>
      <c r="L63" s="38">
        <v>4.53</v>
      </c>
      <c r="N63" s="38">
        <v>1.84</v>
      </c>
      <c r="P63" s="38">
        <v>5.36</v>
      </c>
      <c r="R63" s="38">
        <v>5.64</v>
      </c>
      <c r="T63" s="38">
        <v>5.03</v>
      </c>
      <c r="V63" s="38">
        <v>6.2</v>
      </c>
      <c r="X63" s="38"/>
      <c r="Y63" s="39"/>
    </row>
    <row r="64" spans="1:25" x14ac:dyDescent="0.3">
      <c r="B64" s="2" t="s">
        <v>43</v>
      </c>
      <c r="D64" s="78">
        <v>4.6100000000000003</v>
      </c>
      <c r="F64" s="38">
        <v>4.8499999999999996</v>
      </c>
      <c r="H64" s="38">
        <v>1.83</v>
      </c>
      <c r="J64" s="38">
        <v>3.7669448644704735</v>
      </c>
      <c r="L64" s="38">
        <v>4.5823180304691258</v>
      </c>
      <c r="N64" s="38">
        <v>4.4018276597432102</v>
      </c>
      <c r="P64" s="38">
        <v>5.5342464111617273</v>
      </c>
      <c r="R64" s="38">
        <v>5.267073165021392</v>
      </c>
      <c r="T64" s="38">
        <v>4.881947878362805</v>
      </c>
      <c r="V64" s="38">
        <v>4.5593609219118818</v>
      </c>
      <c r="X64" s="38"/>
      <c r="Y64" s="39"/>
    </row>
    <row r="65" spans="1:25" x14ac:dyDescent="0.3">
      <c r="A65" s="3" t="s">
        <v>36</v>
      </c>
      <c r="D65" s="79">
        <v>3.15</v>
      </c>
      <c r="F65" s="57">
        <v>3.1</v>
      </c>
      <c r="H65" s="57">
        <v>3.1</v>
      </c>
      <c r="J65" s="57">
        <v>3.1</v>
      </c>
      <c r="L65" s="57">
        <v>3.1</v>
      </c>
      <c r="N65" s="57">
        <v>3.08</v>
      </c>
      <c r="P65" s="57">
        <v>3.02</v>
      </c>
      <c r="R65" s="57">
        <v>2.91</v>
      </c>
      <c r="T65" s="57">
        <v>2.8</v>
      </c>
      <c r="V65" s="57">
        <v>2.7</v>
      </c>
      <c r="X65" s="40"/>
    </row>
    <row r="66" spans="1:25" x14ac:dyDescent="0.3">
      <c r="A66" s="3" t="s">
        <v>23</v>
      </c>
      <c r="D66" s="78"/>
      <c r="F66" s="38"/>
      <c r="H66" s="38"/>
      <c r="J66" s="38"/>
      <c r="L66" s="38"/>
      <c r="N66" s="38"/>
      <c r="P66" s="38"/>
      <c r="R66" s="38"/>
      <c r="T66" s="38"/>
      <c r="V66" s="38"/>
      <c r="X66" s="38"/>
      <c r="Y66" s="41"/>
    </row>
    <row r="67" spans="1:25" x14ac:dyDescent="0.3">
      <c r="B67" s="2" t="s">
        <v>8</v>
      </c>
      <c r="D67" s="78">
        <v>71.5</v>
      </c>
      <c r="F67" s="38">
        <v>64.45</v>
      </c>
      <c r="H67" s="38">
        <v>80.349999999999994</v>
      </c>
      <c r="J67" s="38">
        <v>80.900000000000006</v>
      </c>
      <c r="L67" s="38">
        <v>84.2</v>
      </c>
      <c r="N67" s="38">
        <v>96.85</v>
      </c>
      <c r="P67" s="38">
        <v>96.95</v>
      </c>
      <c r="R67" s="38">
        <v>85.3</v>
      </c>
      <c r="T67" s="38">
        <v>83.9</v>
      </c>
      <c r="V67" s="38">
        <v>69.75</v>
      </c>
      <c r="X67" s="38"/>
      <c r="Y67" s="42"/>
    </row>
    <row r="68" spans="1:25" x14ac:dyDescent="0.3">
      <c r="B68" s="2" t="s">
        <v>9</v>
      </c>
      <c r="D68" s="78">
        <v>59.7</v>
      </c>
      <c r="F68" s="38">
        <v>55.55</v>
      </c>
      <c r="H68" s="38">
        <v>51.8</v>
      </c>
      <c r="J68" s="38">
        <v>71.75</v>
      </c>
      <c r="L68" s="38">
        <v>65</v>
      </c>
      <c r="N68" s="38">
        <v>78.400000000000006</v>
      </c>
      <c r="P68" s="38">
        <v>75.349999999999994</v>
      </c>
      <c r="R68" s="38">
        <v>72.55</v>
      </c>
      <c r="T68" s="38">
        <v>62.45</v>
      </c>
      <c r="V68" s="38">
        <v>62.2</v>
      </c>
      <c r="X68" s="38"/>
      <c r="Y68" s="42"/>
    </row>
    <row r="69" spans="1:25" x14ac:dyDescent="0.3">
      <c r="B69" s="2" t="s">
        <v>20</v>
      </c>
      <c r="D69" s="78">
        <v>65.3</v>
      </c>
      <c r="F69" s="38">
        <v>64.45</v>
      </c>
      <c r="H69" s="38">
        <v>56.95</v>
      </c>
      <c r="J69" s="38">
        <v>78.75</v>
      </c>
      <c r="L69" s="38">
        <v>71.7</v>
      </c>
      <c r="N69" s="38">
        <v>81.900000000000006</v>
      </c>
      <c r="P69" s="38">
        <v>88.5</v>
      </c>
      <c r="R69" s="38">
        <v>79.95</v>
      </c>
      <c r="T69" s="38">
        <v>71.25</v>
      </c>
      <c r="V69" s="38">
        <v>65.849999999999994</v>
      </c>
      <c r="X69" s="38"/>
      <c r="Y69" s="42"/>
    </row>
    <row r="70" spans="1:25" x14ac:dyDescent="0.3">
      <c r="V70" s="3"/>
      <c r="X70" s="3"/>
    </row>
    <row r="71" spans="1:25" x14ac:dyDescent="0.3">
      <c r="A71" s="14" t="s">
        <v>0</v>
      </c>
      <c r="V71" s="3"/>
      <c r="X71" s="3"/>
    </row>
    <row r="72" spans="1:25" x14ac:dyDescent="0.3">
      <c r="A72" s="3" t="s">
        <v>71</v>
      </c>
      <c r="D72" s="60">
        <v>11.4</v>
      </c>
      <c r="F72" s="43">
        <v>6.4</v>
      </c>
      <c r="H72" s="43">
        <v>0.8</v>
      </c>
      <c r="J72" s="43">
        <v>7.5</v>
      </c>
      <c r="L72" s="43">
        <v>10.5</v>
      </c>
      <c r="N72" s="43">
        <v>4.3</v>
      </c>
      <c r="P72" s="43">
        <v>12.4</v>
      </c>
      <c r="R72" s="43">
        <v>13.8</v>
      </c>
      <c r="T72" s="43">
        <v>13.3</v>
      </c>
      <c r="V72" s="43">
        <v>17.3</v>
      </c>
      <c r="X72" s="43"/>
    </row>
    <row r="73" spans="1:25" x14ac:dyDescent="0.3">
      <c r="A73" s="3" t="s">
        <v>72</v>
      </c>
      <c r="D73" s="60">
        <v>11.3</v>
      </c>
      <c r="F73" s="43">
        <v>11.8</v>
      </c>
      <c r="H73" s="43">
        <v>4.2</v>
      </c>
      <c r="J73" s="43">
        <v>8.5</v>
      </c>
      <c r="L73" s="43">
        <v>10.6</v>
      </c>
      <c r="N73" s="43">
        <v>10.4</v>
      </c>
      <c r="P73" s="43">
        <v>12.8</v>
      </c>
      <c r="R73" s="43">
        <v>12.9</v>
      </c>
      <c r="T73" s="43">
        <v>12.9</v>
      </c>
      <c r="V73" s="43">
        <v>12.7</v>
      </c>
      <c r="X73" s="43"/>
    </row>
    <row r="74" spans="1:25" ht="15" x14ac:dyDescent="0.3">
      <c r="A74" s="3" t="s">
        <v>73</v>
      </c>
      <c r="D74" s="60">
        <v>34.9</v>
      </c>
      <c r="E74" s="93" t="s">
        <v>83</v>
      </c>
      <c r="F74" s="43">
        <v>33.700000000000003</v>
      </c>
      <c r="H74" s="43">
        <v>33.700000000000003</v>
      </c>
      <c r="J74" s="43">
        <v>31.3</v>
      </c>
      <c r="L74" s="43">
        <v>30</v>
      </c>
      <c r="N74" s="43">
        <v>30.3</v>
      </c>
      <c r="P74" s="43">
        <v>30.4</v>
      </c>
      <c r="R74" s="43">
        <v>31.8</v>
      </c>
      <c r="T74" s="43">
        <v>31.5</v>
      </c>
      <c r="V74" s="43">
        <v>34</v>
      </c>
      <c r="X74" s="43"/>
    </row>
    <row r="75" spans="1:25" ht="15" x14ac:dyDescent="0.3">
      <c r="A75" s="3" t="s">
        <v>74</v>
      </c>
      <c r="D75" s="60">
        <v>33</v>
      </c>
      <c r="E75" s="93" t="s">
        <v>83</v>
      </c>
      <c r="F75" s="43">
        <v>31.6</v>
      </c>
      <c r="H75" s="43">
        <v>32</v>
      </c>
      <c r="J75" s="43">
        <v>28.1</v>
      </c>
      <c r="L75" s="43">
        <v>25.1</v>
      </c>
      <c r="N75" s="43">
        <v>26.7</v>
      </c>
      <c r="P75" s="43">
        <v>25.5</v>
      </c>
      <c r="R75" s="43">
        <v>27.8</v>
      </c>
      <c r="T75" s="43">
        <v>29.5</v>
      </c>
      <c r="V75" s="43">
        <v>32.4</v>
      </c>
      <c r="X75" s="43"/>
      <c r="Y75" s="44"/>
    </row>
    <row r="76" spans="1:25" x14ac:dyDescent="0.3">
      <c r="A76" s="3" t="s">
        <v>75</v>
      </c>
      <c r="D76" s="64">
        <v>11</v>
      </c>
      <c r="F76" s="45">
        <v>11</v>
      </c>
      <c r="H76" s="45">
        <v>7</v>
      </c>
      <c r="J76" s="45">
        <v>12</v>
      </c>
      <c r="L76" s="45">
        <v>13</v>
      </c>
      <c r="N76" s="45">
        <v>12</v>
      </c>
      <c r="O76" s="70"/>
      <c r="P76" s="45">
        <v>13</v>
      </c>
      <c r="Q76" s="70"/>
      <c r="R76" s="45">
        <v>15</v>
      </c>
      <c r="S76" s="70"/>
      <c r="T76" s="45">
        <v>14</v>
      </c>
      <c r="U76" s="70"/>
      <c r="V76" s="45">
        <v>9</v>
      </c>
      <c r="W76" s="70"/>
      <c r="X76" s="43"/>
      <c r="Y76" s="44"/>
    </row>
    <row r="77" spans="1:25" s="47" customFormat="1" x14ac:dyDescent="0.3">
      <c r="A77" s="3" t="s">
        <v>76</v>
      </c>
      <c r="B77" s="46"/>
      <c r="D77" s="64">
        <v>14</v>
      </c>
      <c r="F77" s="45">
        <v>25</v>
      </c>
      <c r="H77" s="45">
        <v>154</v>
      </c>
      <c r="J77" s="45">
        <v>23</v>
      </c>
      <c r="L77" s="45">
        <v>16</v>
      </c>
      <c r="N77" s="45">
        <v>45</v>
      </c>
      <c r="P77" s="45">
        <v>17</v>
      </c>
      <c r="R77" s="45">
        <v>14</v>
      </c>
      <c r="T77" s="45">
        <v>14</v>
      </c>
      <c r="V77" s="45">
        <v>11</v>
      </c>
      <c r="X77" s="19"/>
      <c r="Y77" s="22"/>
    </row>
    <row r="78" spans="1:25" s="49" customFormat="1" x14ac:dyDescent="0.3">
      <c r="A78" s="3" t="s">
        <v>77</v>
      </c>
      <c r="B78" s="48"/>
      <c r="D78" s="83">
        <v>4.8</v>
      </c>
      <c r="F78" s="87">
        <v>4.8</v>
      </c>
      <c r="H78" s="43">
        <v>5.4</v>
      </c>
      <c r="J78" s="43">
        <v>3.9</v>
      </c>
      <c r="L78" s="43">
        <v>4.3</v>
      </c>
      <c r="N78" s="43">
        <v>3.8</v>
      </c>
      <c r="P78" s="43">
        <v>3.4</v>
      </c>
      <c r="R78" s="43">
        <v>3.6</v>
      </c>
      <c r="T78" s="43">
        <v>3.9</v>
      </c>
      <c r="V78" s="43">
        <v>4.0999999999999996</v>
      </c>
      <c r="X78" s="43"/>
      <c r="Y78" s="50"/>
    </row>
    <row r="79" spans="1:25" s="49" customFormat="1" x14ac:dyDescent="0.3">
      <c r="A79" s="3" t="s">
        <v>78</v>
      </c>
      <c r="B79" s="48"/>
      <c r="D79" s="83"/>
      <c r="F79" s="87"/>
      <c r="H79" s="43"/>
      <c r="J79" s="43"/>
      <c r="L79" s="43"/>
      <c r="N79" s="43"/>
      <c r="P79" s="43"/>
      <c r="R79" s="43"/>
      <c r="T79" s="43"/>
      <c r="V79" s="43"/>
      <c r="X79" s="43"/>
      <c r="Y79" s="50"/>
    </row>
    <row r="80" spans="1:25" s="49" customFormat="1" x14ac:dyDescent="0.3">
      <c r="A80" s="3"/>
      <c r="B80" s="84" t="s">
        <v>46</v>
      </c>
      <c r="D80" s="80">
        <v>1.5</v>
      </c>
      <c r="E80" s="48"/>
      <c r="F80" s="85">
        <v>0.8</v>
      </c>
      <c r="G80" s="48"/>
      <c r="H80" s="85">
        <v>0.1</v>
      </c>
      <c r="J80" s="85">
        <v>1.1000000000000001</v>
      </c>
      <c r="L80" s="85">
        <v>1.5</v>
      </c>
      <c r="N80" s="85">
        <v>0.6</v>
      </c>
      <c r="P80" s="43">
        <v>1.8</v>
      </c>
      <c r="R80" s="43">
        <v>1.9</v>
      </c>
      <c r="T80" s="43">
        <v>1.8</v>
      </c>
      <c r="V80" s="43">
        <v>2.2999999999999998</v>
      </c>
      <c r="X80" s="43"/>
      <c r="Y80" s="50"/>
    </row>
    <row r="81" spans="1:26" s="49" customFormat="1" x14ac:dyDescent="0.3">
      <c r="A81" s="3"/>
      <c r="B81" s="84" t="s">
        <v>43</v>
      </c>
      <c r="D81" s="80">
        <v>1.5</v>
      </c>
      <c r="E81" s="48"/>
      <c r="F81" s="85">
        <v>1.6</v>
      </c>
      <c r="G81" s="48"/>
      <c r="H81" s="85">
        <v>0.6</v>
      </c>
      <c r="I81" s="85"/>
      <c r="J81" s="85">
        <v>1.2</v>
      </c>
      <c r="K81" s="85"/>
      <c r="L81" s="85">
        <v>1.5</v>
      </c>
      <c r="M81" s="85"/>
      <c r="N81" s="85">
        <v>1.4</v>
      </c>
      <c r="P81" s="43">
        <v>1.8</v>
      </c>
      <c r="R81" s="43">
        <v>1.8</v>
      </c>
      <c r="T81" s="43">
        <v>1.7</v>
      </c>
      <c r="V81" s="43">
        <v>1.7</v>
      </c>
      <c r="X81" s="43"/>
      <c r="Y81" s="50"/>
    </row>
    <row r="82" spans="1:26" s="49" customFormat="1" x14ac:dyDescent="0.3">
      <c r="A82" s="3" t="s">
        <v>79</v>
      </c>
      <c r="B82" s="48"/>
      <c r="D82" s="60"/>
      <c r="F82" s="43"/>
      <c r="H82" s="43"/>
      <c r="J82" s="43"/>
      <c r="L82" s="43"/>
      <c r="N82" s="43"/>
      <c r="P82" s="43"/>
      <c r="R82" s="43"/>
      <c r="T82" s="43"/>
      <c r="V82" s="43"/>
      <c r="X82" s="43"/>
      <c r="Y82" s="50"/>
    </row>
    <row r="83" spans="1:26" x14ac:dyDescent="0.3">
      <c r="B83" s="2" t="s">
        <v>46</v>
      </c>
      <c r="D83" s="80">
        <v>67.8</v>
      </c>
      <c r="F83" s="85">
        <v>117.7</v>
      </c>
      <c r="H83" s="47">
        <v>847.6</v>
      </c>
      <c r="J83" s="47">
        <v>92.2</v>
      </c>
      <c r="L83" s="47">
        <v>68.400000000000006</v>
      </c>
      <c r="N83" s="47">
        <v>167.1</v>
      </c>
      <c r="P83" s="47">
        <v>56.3</v>
      </c>
      <c r="R83" s="47">
        <v>51.6</v>
      </c>
      <c r="T83" s="47">
        <v>55.7</v>
      </c>
      <c r="V83" s="47">
        <v>43.5</v>
      </c>
      <c r="X83" s="43"/>
    </row>
    <row r="84" spans="1:26" x14ac:dyDescent="0.3">
      <c r="B84" s="2" t="s">
        <v>43</v>
      </c>
      <c r="D84" s="80">
        <v>68.3</v>
      </c>
      <c r="F84" s="85">
        <v>63.9</v>
      </c>
      <c r="H84" s="47">
        <v>169.4</v>
      </c>
      <c r="J84" s="47">
        <v>82.3</v>
      </c>
      <c r="L84" s="47">
        <v>67.7</v>
      </c>
      <c r="N84" s="47">
        <v>70</v>
      </c>
      <c r="P84" s="47">
        <v>54.6</v>
      </c>
      <c r="R84" s="47">
        <v>55.2</v>
      </c>
      <c r="T84" s="47">
        <v>57.4</v>
      </c>
      <c r="V84" s="47">
        <v>59.2</v>
      </c>
      <c r="X84" s="43"/>
    </row>
    <row r="85" spans="1:26" x14ac:dyDescent="0.3">
      <c r="D85" s="60"/>
      <c r="F85" s="43"/>
      <c r="H85" s="43"/>
      <c r="J85" s="43"/>
      <c r="L85" s="43"/>
      <c r="N85" s="43"/>
      <c r="P85" s="43"/>
      <c r="R85" s="43"/>
      <c r="T85" s="43"/>
      <c r="V85" s="43"/>
      <c r="X85" s="43"/>
    </row>
    <row r="86" spans="1:26" x14ac:dyDescent="0.3">
      <c r="A86" s="14" t="s">
        <v>85</v>
      </c>
      <c r="D86" s="18"/>
      <c r="F86" s="32"/>
      <c r="H86" s="32"/>
      <c r="J86" s="32"/>
      <c r="L86" s="32"/>
      <c r="N86" s="32"/>
      <c r="P86" s="32"/>
      <c r="R86" s="32"/>
      <c r="T86" s="32"/>
      <c r="V86" s="32"/>
      <c r="X86" s="32"/>
    </row>
    <row r="87" spans="1:26" x14ac:dyDescent="0.3">
      <c r="A87" s="51" t="s">
        <v>25</v>
      </c>
      <c r="D87" s="75"/>
      <c r="F87" s="21"/>
      <c r="H87" s="21"/>
      <c r="J87" s="21"/>
      <c r="L87" s="21"/>
      <c r="N87" s="21"/>
      <c r="P87" s="21"/>
      <c r="R87" s="21"/>
      <c r="T87" s="21"/>
      <c r="V87" s="21"/>
      <c r="X87" s="21"/>
      <c r="Y87" s="3"/>
    </row>
    <row r="88" spans="1:26" ht="15" customHeight="1" x14ac:dyDescent="0.3">
      <c r="B88" s="2" t="s">
        <v>30</v>
      </c>
      <c r="D88" s="61">
        <v>7222</v>
      </c>
      <c r="F88" s="58">
        <v>8268</v>
      </c>
      <c r="H88" s="19">
        <v>8268</v>
      </c>
      <c r="J88" s="19">
        <v>8243</v>
      </c>
      <c r="L88" s="19">
        <v>8143</v>
      </c>
      <c r="N88" s="19">
        <v>7568</v>
      </c>
      <c r="P88" s="19">
        <v>7543</v>
      </c>
      <c r="R88" s="19">
        <v>7483</v>
      </c>
      <c r="T88" s="19">
        <v>7483</v>
      </c>
      <c r="V88" s="19">
        <v>6908</v>
      </c>
      <c r="X88" s="21"/>
      <c r="Y88" s="3"/>
    </row>
    <row r="89" spans="1:26" ht="15" customHeight="1" x14ac:dyDescent="0.3">
      <c r="B89" s="2" t="s">
        <v>49</v>
      </c>
      <c r="D89" s="61">
        <v>7369</v>
      </c>
      <c r="F89" s="58">
        <v>7180</v>
      </c>
      <c r="H89" s="19">
        <v>7029</v>
      </c>
      <c r="J89" s="19">
        <v>9071</v>
      </c>
      <c r="L89" s="19">
        <v>8990</v>
      </c>
      <c r="N89" s="19">
        <v>8990</v>
      </c>
      <c r="P89" s="19">
        <v>8954</v>
      </c>
      <c r="R89" s="19">
        <v>8872</v>
      </c>
      <c r="T89" s="19">
        <v>8069</v>
      </c>
      <c r="V89" s="19">
        <v>7960</v>
      </c>
      <c r="X89" s="52"/>
      <c r="Y89" s="3"/>
    </row>
    <row r="90" spans="1:26" s="17" customFormat="1" ht="15" customHeight="1" x14ac:dyDescent="0.3">
      <c r="B90" s="2" t="s">
        <v>39</v>
      </c>
      <c r="D90" s="61">
        <v>5732</v>
      </c>
      <c r="F90" s="58">
        <v>5859</v>
      </c>
      <c r="H90" s="19">
        <v>5786</v>
      </c>
      <c r="J90" s="19">
        <v>5470</v>
      </c>
      <c r="L90" s="19">
        <v>5443</v>
      </c>
      <c r="N90" s="19">
        <v>5330</v>
      </c>
      <c r="P90" s="19">
        <v>5128</v>
      </c>
      <c r="R90" s="19">
        <v>4966</v>
      </c>
      <c r="T90" s="19">
        <v>4966</v>
      </c>
      <c r="V90" s="19">
        <v>4505</v>
      </c>
      <c r="X90" s="52"/>
      <c r="Y90" s="3"/>
      <c r="Z90" s="3"/>
    </row>
    <row r="91" spans="1:26" ht="15" customHeight="1" x14ac:dyDescent="0.3">
      <c r="B91" s="2" t="s">
        <v>50</v>
      </c>
      <c r="D91" s="61">
        <v>1974</v>
      </c>
      <c r="F91" s="58">
        <v>1699</v>
      </c>
      <c r="H91" s="19">
        <v>1700</v>
      </c>
      <c r="J91" s="19">
        <v>2040</v>
      </c>
      <c r="L91" s="19">
        <v>1890</v>
      </c>
      <c r="N91" s="19">
        <v>1842</v>
      </c>
      <c r="P91" s="19">
        <v>1796</v>
      </c>
      <c r="R91" s="19">
        <v>2948</v>
      </c>
      <c r="T91" s="19">
        <v>2978</v>
      </c>
      <c r="V91" s="19">
        <v>3048</v>
      </c>
      <c r="X91" s="21"/>
      <c r="Y91" s="3"/>
    </row>
    <row r="92" spans="1:26" s="17" customFormat="1" ht="15" customHeight="1" x14ac:dyDescent="0.3">
      <c r="B92" s="2" t="s">
        <v>63</v>
      </c>
      <c r="D92" s="61">
        <v>285</v>
      </c>
      <c r="F92" s="58">
        <v>285</v>
      </c>
      <c r="H92" s="19">
        <v>285</v>
      </c>
      <c r="J92" s="19">
        <v>285</v>
      </c>
      <c r="L92" s="19">
        <v>285</v>
      </c>
      <c r="N92" s="19">
        <v>285</v>
      </c>
      <c r="P92" s="19">
        <v>285</v>
      </c>
      <c r="R92" s="19">
        <v>285</v>
      </c>
      <c r="T92" s="19">
        <v>285</v>
      </c>
      <c r="V92" s="19">
        <v>285</v>
      </c>
      <c r="X92" s="21"/>
      <c r="Y92" s="3"/>
      <c r="Z92" s="3"/>
    </row>
    <row r="93" spans="1:26" ht="15" customHeight="1" thickBot="1" x14ac:dyDescent="0.35">
      <c r="D93" s="81">
        <f>SUM(D88:D92)</f>
        <v>22582</v>
      </c>
      <c r="F93" s="88">
        <f>SUM(F88:F92)</f>
        <v>23291</v>
      </c>
      <c r="H93" s="88">
        <f>SUM(H88:H92)</f>
        <v>23068</v>
      </c>
      <c r="J93" s="53">
        <v>25108</v>
      </c>
      <c r="L93" s="53">
        <v>24752</v>
      </c>
      <c r="N93" s="53">
        <f>SUM(N88:N92)</f>
        <v>24015</v>
      </c>
      <c r="P93" s="53">
        <v>23705</v>
      </c>
      <c r="R93" s="53">
        <f>SUM(R88:R92)</f>
        <v>24554</v>
      </c>
      <c r="T93" s="53">
        <f>SUM(T88:T92)</f>
        <v>23781</v>
      </c>
      <c r="V93" s="53">
        <f>SUM(V88:V92)</f>
        <v>22706</v>
      </c>
      <c r="X93" s="21"/>
      <c r="Y93" s="3"/>
    </row>
    <row r="94" spans="1:26" x14ac:dyDescent="0.3">
      <c r="A94" s="51" t="s">
        <v>37</v>
      </c>
      <c r="D94" s="82"/>
      <c r="F94" s="89"/>
      <c r="H94" s="19"/>
      <c r="J94" s="19"/>
      <c r="L94" s="19"/>
      <c r="N94" s="19"/>
      <c r="P94" s="19"/>
      <c r="R94" s="19"/>
      <c r="T94" s="19"/>
      <c r="V94" s="19"/>
      <c r="X94" s="21"/>
      <c r="Y94" s="3"/>
    </row>
    <row r="95" spans="1:26" ht="15" customHeight="1" x14ac:dyDescent="0.3">
      <c r="B95" s="2" t="s">
        <v>40</v>
      </c>
      <c r="D95" s="61">
        <v>21275</v>
      </c>
      <c r="F95" s="58">
        <v>22096</v>
      </c>
      <c r="H95" s="19">
        <v>21892</v>
      </c>
      <c r="J95" s="19">
        <v>24253</v>
      </c>
      <c r="L95" s="19">
        <v>24202</v>
      </c>
      <c r="N95" s="19">
        <v>23375</v>
      </c>
      <c r="P95" s="19">
        <v>22860</v>
      </c>
      <c r="R95" s="19">
        <v>23466</v>
      </c>
      <c r="T95" s="19">
        <v>22909</v>
      </c>
      <c r="V95" s="19">
        <v>21224</v>
      </c>
      <c r="X95" s="21"/>
      <c r="Y95" s="3"/>
    </row>
    <row r="96" spans="1:26" ht="15" customHeight="1" x14ac:dyDescent="0.3">
      <c r="B96" s="2" t="s">
        <v>41</v>
      </c>
      <c r="D96" s="62">
        <v>1307</v>
      </c>
      <c r="F96" s="59">
        <v>1195</v>
      </c>
      <c r="H96" s="19">
        <v>1176</v>
      </c>
      <c r="J96" s="19">
        <v>855</v>
      </c>
      <c r="L96" s="19">
        <v>550</v>
      </c>
      <c r="N96" s="19">
        <v>640</v>
      </c>
      <c r="P96" s="19">
        <v>845</v>
      </c>
      <c r="R96" s="19">
        <v>1088</v>
      </c>
      <c r="T96" s="19">
        <v>872</v>
      </c>
      <c r="V96" s="19">
        <v>1482</v>
      </c>
      <c r="X96" s="21"/>
      <c r="Y96" s="3"/>
    </row>
    <row r="97" spans="1:25" ht="15" customHeight="1" thickBot="1" x14ac:dyDescent="0.35">
      <c r="D97" s="66">
        <f>SUM(D95:D96)</f>
        <v>22582</v>
      </c>
      <c r="F97" s="67">
        <f>SUM(F95:F96)</f>
        <v>23291</v>
      </c>
      <c r="H97" s="53">
        <f>SUM(H95:H96)</f>
        <v>23068</v>
      </c>
      <c r="J97" s="53">
        <f>SUM(J95:J96)</f>
        <v>25108</v>
      </c>
      <c r="L97" s="53">
        <f>SUM(L95:L96)</f>
        <v>24752</v>
      </c>
      <c r="N97" s="53">
        <f>SUM(N95:N96)</f>
        <v>24015</v>
      </c>
      <c r="P97" s="53">
        <f>SUM(P95:P96)</f>
        <v>23705</v>
      </c>
      <c r="R97" s="53">
        <f>SUM(R95:R96)</f>
        <v>24554</v>
      </c>
      <c r="T97" s="53">
        <f>SUM(T95:T96)</f>
        <v>23781</v>
      </c>
      <c r="V97" s="53">
        <f>SUM(V95:V96)</f>
        <v>22706</v>
      </c>
      <c r="X97" s="21"/>
      <c r="Y97" s="3"/>
    </row>
    <row r="99" spans="1:25" ht="13.05" customHeight="1" x14ac:dyDescent="0.3">
      <c r="A99" s="54" t="s">
        <v>80</v>
      </c>
      <c r="B99" s="95" t="s">
        <v>88</v>
      </c>
      <c r="C99" s="95"/>
      <c r="D99" s="95"/>
      <c r="E99" s="95"/>
      <c r="F99" s="95"/>
      <c r="G99" s="95"/>
      <c r="H99" s="95"/>
      <c r="I99" s="95"/>
      <c r="J99" s="95"/>
      <c r="K99" s="95"/>
      <c r="L99" s="95"/>
      <c r="M99" s="95"/>
      <c r="N99" s="95"/>
      <c r="O99" s="95"/>
      <c r="P99" s="95"/>
      <c r="Q99" s="95"/>
      <c r="R99" s="95"/>
      <c r="S99" s="95"/>
      <c r="T99" s="95"/>
      <c r="U99" s="95"/>
      <c r="V99" s="95"/>
      <c r="W99" s="95"/>
      <c r="X99" s="68"/>
    </row>
    <row r="100" spans="1:25" ht="15" x14ac:dyDescent="0.3">
      <c r="A100" s="55"/>
      <c r="B100" s="95"/>
      <c r="C100" s="95"/>
      <c r="D100" s="95"/>
      <c r="E100" s="95"/>
      <c r="F100" s="95"/>
      <c r="G100" s="95"/>
      <c r="H100" s="95"/>
      <c r="I100" s="95"/>
      <c r="J100" s="95"/>
      <c r="K100" s="95"/>
      <c r="L100" s="95"/>
      <c r="M100" s="95"/>
      <c r="N100" s="95"/>
      <c r="O100" s="95"/>
      <c r="P100" s="95"/>
      <c r="Q100" s="95"/>
      <c r="R100" s="95"/>
      <c r="S100" s="95"/>
      <c r="T100" s="95"/>
      <c r="U100" s="95"/>
      <c r="V100" s="95"/>
      <c r="W100" s="95"/>
      <c r="X100" s="68"/>
    </row>
    <row r="101" spans="1:25" ht="14.7" customHeight="1" x14ac:dyDescent="0.3">
      <c r="A101" s="94" t="s">
        <v>83</v>
      </c>
      <c r="B101" s="96" t="s">
        <v>87</v>
      </c>
      <c r="C101" s="96"/>
      <c r="D101" s="96"/>
      <c r="E101" s="96"/>
      <c r="F101" s="96"/>
      <c r="G101" s="96"/>
      <c r="H101" s="96"/>
      <c r="I101" s="96"/>
      <c r="J101" s="96"/>
      <c r="K101" s="96"/>
      <c r="L101" s="96"/>
      <c r="M101" s="96"/>
      <c r="N101" s="96"/>
      <c r="O101" s="96"/>
      <c r="P101" s="96"/>
      <c r="Q101" s="96"/>
      <c r="R101" s="96"/>
      <c r="S101" s="96"/>
      <c r="T101" s="96"/>
      <c r="U101" s="96"/>
      <c r="V101" s="96"/>
      <c r="W101" s="96"/>
    </row>
    <row r="102" spans="1:25" ht="15" x14ac:dyDescent="0.3">
      <c r="A102" s="55"/>
      <c r="B102" s="96"/>
      <c r="C102" s="96"/>
      <c r="D102" s="96"/>
      <c r="E102" s="96"/>
      <c r="F102" s="96"/>
      <c r="G102" s="96"/>
      <c r="H102" s="96"/>
      <c r="I102" s="96"/>
      <c r="J102" s="96"/>
      <c r="K102" s="96"/>
      <c r="L102" s="96"/>
      <c r="M102" s="96"/>
      <c r="N102" s="96"/>
      <c r="O102" s="96"/>
      <c r="P102" s="96"/>
      <c r="Q102" s="96"/>
      <c r="R102" s="96"/>
      <c r="S102" s="96"/>
      <c r="T102" s="96"/>
      <c r="U102" s="96"/>
      <c r="V102" s="96"/>
      <c r="W102" s="96"/>
    </row>
    <row r="103" spans="1:25" x14ac:dyDescent="0.3">
      <c r="Y103" s="3"/>
    </row>
    <row r="104" spans="1:25" x14ac:dyDescent="0.3">
      <c r="V104" s="56"/>
      <c r="Y104" s="17"/>
    </row>
    <row r="105" spans="1:25" x14ac:dyDescent="0.3">
      <c r="Y105" s="3"/>
    </row>
    <row r="106" spans="1:25" x14ac:dyDescent="0.3">
      <c r="Y106" s="3"/>
    </row>
    <row r="107" spans="1:25" x14ac:dyDescent="0.3">
      <c r="Y107" s="3"/>
    </row>
    <row r="108" spans="1:25" x14ac:dyDescent="0.3">
      <c r="Y108" s="3"/>
    </row>
    <row r="109" spans="1:25" x14ac:dyDescent="0.3">
      <c r="Y109" s="3"/>
    </row>
    <row r="110" spans="1:25" x14ac:dyDescent="0.3">
      <c r="Y110" s="3"/>
    </row>
    <row r="111" spans="1:25" x14ac:dyDescent="0.3">
      <c r="Y111" s="3"/>
    </row>
    <row r="112" spans="1:25" x14ac:dyDescent="0.3">
      <c r="Y112" s="3"/>
    </row>
  </sheetData>
  <mergeCells count="2">
    <mergeCell ref="B99:W100"/>
    <mergeCell ref="B101:W102"/>
  </mergeCells>
  <phoneticPr fontId="0" type="noConversion"/>
  <printOptions horizontalCentered="1"/>
  <pageMargins left="0.25" right="0.25" top="0.75" bottom="0.75" header="0.3" footer="0.3"/>
  <pageSetup paperSize="8" scale="97" fitToHeight="0" orientation="landscape" cellComments="asDisplayed" r:id="rId1"/>
  <headerFooter alignWithMargins="0"/>
  <rowBreaks count="1" manualBreakCount="1">
    <brk id="51" max="22" man="1"/>
  </rowBreaks>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LPDepartment xmlns="474af219-b5ca-4b52-a024-75d778bcf17c">Group Finance</CLPDepartment>
    <InfoClass xmlns="474af219-b5ca-4b52-a024-75d778bcf17c" xsi:nil="true"/>
    <LegacyPath xmlns="474af219-b5ca-4b52-a024-75d778bcf17c">//NCLPSSP10/GROUP_FIN/DEPT/GRP_FIN/Annual_Interim Report/2022/2022 Annual/Annual report/5yr &amp; 10yr/10yr_summary_Dec22_workings.xlsx</LegacyPath>
    <Branch xmlns="474af219-b5ca-4b52-a024-75d778bcf17c">Group Controlling</Branch>
    <CLPCompany xmlns="474af219-b5ca-4b52-a024-75d778bcf17c">CLP Holdings Limited</CLPCompany>
    <EDMSDocumentID xmlns="474af219-b5ca-4b52-a024-75d778bcf17c" xsi:nil="true"/>
    <_dlc_DocId xmlns="474af219-b5ca-4b52-a024-75d778bcf17c">MIGRATION-1786299521-39596</_dlc_DocId>
    <_dlc_DocIdUrl xmlns="474af219-b5ca-4b52-a024-75d778bcf17c">
      <Url>https://clpgroup.sharepoint.com/sites/sp_org_files_fin_gf_ir/_layouts/15/DocIdRedir.aspx?ID=MIGRATION-1786299521-39596</Url>
      <Description>MIGRATION-1786299521-39596</Description>
    </_dlc_DocIdUrl>
    <TaxCatchAll xmlns="474af219-b5ca-4b52-a024-75d778bcf17c" xsi:nil="true"/>
    <lcf76f155ced4ddcb4097134ff3c332f xmlns="bb2c2af2-7b69-4395-859b-d1df6129b946">
      <Terms xmlns="http://schemas.microsoft.com/office/infopath/2007/PartnerControls"/>
    </lcf76f155ced4ddcb4097134ff3c332f>
    <EDMS_x0020_Document_x0020_ID xmlns="474af219-b5ca-4b52-a024-75d778bcf1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Files" ma:contentTypeID="0x0101000C77BBDAD684AC4A9227F43D9E41AB5900B1D5E0BF25665547AC8F7EE79469FE2B" ma:contentTypeVersion="22" ma:contentTypeDescription="Create a new document." ma:contentTypeScope="" ma:versionID="167ac0312551ecd7bdd3dd0203942022">
  <xsd:schema xmlns:xsd="http://www.w3.org/2001/XMLSchema" xmlns:xs="http://www.w3.org/2001/XMLSchema" xmlns:p="http://schemas.microsoft.com/office/2006/metadata/properties" xmlns:ns2="474af219-b5ca-4b52-a024-75d778bcf17c" xmlns:ns3="bb2c2af2-7b69-4395-859b-d1df6129b946" targetNamespace="http://schemas.microsoft.com/office/2006/metadata/properties" ma:root="true" ma:fieldsID="bd371ab0f639c83ed28280f1d3020d68" ns2:_="" ns3:_="">
    <xsd:import namespace="474af219-b5ca-4b52-a024-75d778bcf17c"/>
    <xsd:import namespace="bb2c2af2-7b69-4395-859b-d1df6129b946"/>
    <xsd:element name="properties">
      <xsd:complexType>
        <xsd:sequence>
          <xsd:element name="documentManagement">
            <xsd:complexType>
              <xsd:all>
                <xsd:element ref="ns2:CLPCompany" minOccurs="0"/>
                <xsd:element ref="ns2:CLPDepartment" minOccurs="0"/>
                <xsd:element ref="ns2:Branch" minOccurs="0"/>
                <xsd:element ref="ns2:InfoClass" minOccurs="0"/>
                <xsd:element ref="ns2:LegacyPath" minOccurs="0"/>
                <xsd:element ref="ns2:_dlc_DocId" minOccurs="0"/>
                <xsd:element ref="ns2:_dlc_DocIdUrl" minOccurs="0"/>
                <xsd:element ref="ns2:_dlc_DocIdPersistId" minOccurs="0"/>
                <xsd:element ref="ns3:MediaServiceMetadata" minOccurs="0"/>
                <xsd:element ref="ns3:MediaServiceFastMetadata" minOccurs="0"/>
                <xsd:element ref="ns3:MediaLengthInSeconds" minOccurs="0"/>
                <xsd:element ref="ns3:MediaServiceDateTaken"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EDMS_x0020_Document_x0020_ID" minOccurs="0"/>
                <xsd:element ref="ns2:EDMSDocumentID"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af219-b5ca-4b52-a024-75d778bcf17c" elementFormDefault="qualified">
    <xsd:import namespace="http://schemas.microsoft.com/office/2006/documentManagement/types"/>
    <xsd:import namespace="http://schemas.microsoft.com/office/infopath/2007/PartnerControls"/>
    <xsd:element name="CLPCompany" ma:index="8" nillable="true" ma:displayName="Company" ma:default="CLP Holdings Limited" ma:format="Dropdown" ma:internalName="CLPCompany">
      <xsd:simpleType>
        <xsd:restriction base="dms:Choice">
          <xsd:enumeration value="CLP Holdings Limited"/>
        </xsd:restriction>
      </xsd:simpleType>
    </xsd:element>
    <xsd:element name="CLPDepartment" ma:index="9" nillable="true" ma:displayName="Department" ma:default="Group Finance" ma:format="Dropdown" ma:internalName="CLPDepartment">
      <xsd:simpleType>
        <xsd:restriction base="dms:Choice">
          <xsd:enumeration value="Group Finance"/>
        </xsd:restriction>
      </xsd:simpleType>
    </xsd:element>
    <xsd:element name="Branch" ma:index="10" nillable="true" ma:displayName="Branch" ma:default="Investor Relations" ma:format="Dropdown" ma:internalName="Branch">
      <xsd:simpleType>
        <xsd:restriction base="dms:Choice">
          <xsd:enumeration value="Investor Relations"/>
        </xsd:restriction>
      </xsd:simpleType>
    </xsd:element>
    <xsd:element name="InfoClass" ma:index="11" nillable="true" ma:displayName="Info Class" ma:internalName="InfoClass">
      <xsd:simpleType>
        <xsd:restriction base="dms:Choice">
          <xsd:enumeration value="Proprietary"/>
          <xsd:enumeration value="Confidential"/>
        </xsd:restriction>
      </xsd:simpleType>
    </xsd:element>
    <xsd:element name="LegacyPath" ma:index="12" nillable="true" ma:displayName="Legacy Path" ma:internalName="LegacyPath">
      <xsd:simpleType>
        <xsd:restriction base="dms:Note">
          <xsd:maxLength value="255"/>
        </xsd:restriction>
      </xsd:simpleType>
    </xsd:element>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TaxCatchAll" ma:index="25" nillable="true" ma:displayName="Taxonomy Catch All Column" ma:hidden="true" ma:list="{4a9a5b0d-7880-4ee2-803e-d55b37f36b6e}" ma:internalName="TaxCatchAll" ma:showField="CatchAllData" ma:web="474af219-b5ca-4b52-a024-75d778bcf17c">
      <xsd:complexType>
        <xsd:complexContent>
          <xsd:extension base="dms:MultiChoiceLookup">
            <xsd:sequence>
              <xsd:element name="Value" type="dms:Lookup" maxOccurs="unbounded" minOccurs="0" nillable="true"/>
            </xsd:sequence>
          </xsd:extension>
        </xsd:complexContent>
      </xsd:complexType>
    </xsd:element>
    <xsd:element name="EDMS_x0020_Document_x0020_ID" ma:index="27" nillable="true" ma:displayName="EDMS Document ID" ma:default="" ma:internalName="EDMS_x0020_Document_x0020_ID">
      <xsd:simpleType>
        <xsd:restriction base="dms:Text">
          <xsd:maxLength value="255"/>
        </xsd:restriction>
      </xsd:simpleType>
    </xsd:element>
    <xsd:element name="EDMSDocumentID" ma:index="28" nillable="true" ma:displayName="EDMSDocumentID" ma:default="" ma:internalName="EDMSDocumentID">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c2af2-7b69-4395-859b-d1df6129b946"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9d32867-eec5-44b6-a8e8-55a04b908fed"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FBAF2E-C58E-4EB5-AF80-49E9157C68C4}">
  <ds:schemaRefs>
    <ds:schemaRef ds:uri="http://schemas.microsoft.com/sharepoint/events"/>
  </ds:schemaRefs>
</ds:datastoreItem>
</file>

<file path=customXml/itemProps2.xml><?xml version="1.0" encoding="utf-8"?>
<ds:datastoreItem xmlns:ds="http://schemas.openxmlformats.org/officeDocument/2006/customXml" ds:itemID="{0C969EBD-79DC-47D2-8BF2-A3D97F0799D3}">
  <ds:schemaRefs>
    <ds:schemaRef ds:uri="http://www.w3.org/XML/1998/namespace"/>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61b75ba1-e51f-4048-9f00-0caadc7321e6"/>
    <ds:schemaRef ds:uri="http://purl.org/dc/terms/"/>
    <ds:schemaRef ds:uri="aff50fd5-095a-4de1-afb6-26297ec901f6"/>
    <ds:schemaRef ds:uri="http://schemas.microsoft.com/office/2006/metadata/properties"/>
    <ds:schemaRef ds:uri="http://purl.org/dc/elements/1.1/"/>
    <ds:schemaRef ds:uri="e4571b38-adaa-4792-a8bc-06993a4ab75b"/>
    <ds:schemaRef ds:uri="474af219-b5ca-4b52-a024-75d778bcf17c"/>
    <ds:schemaRef ds:uri="bb2c2af2-7b69-4395-859b-d1df6129b946"/>
  </ds:schemaRefs>
</ds:datastoreItem>
</file>

<file path=customXml/itemProps3.xml><?xml version="1.0" encoding="utf-8"?>
<ds:datastoreItem xmlns:ds="http://schemas.openxmlformats.org/officeDocument/2006/customXml" ds:itemID="{EDD327EE-F2D9-4290-A933-7B65230FE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af219-b5ca-4b52-a024-75d778bcf17c"/>
    <ds:schemaRef ds:uri="bb2c2af2-7b69-4395-859b-d1df6129b9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41D924-04F2-45D2-8AE4-01450DCE13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&lt;A&gt; 10 yr summary</vt:lpstr>
      <vt:lpstr>'&lt;A&gt; 10 yr summary'!Print_Area</vt:lpstr>
      <vt:lpstr>'&lt;A&gt; 10 yr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Leung, Charmaine Wing Sum</cp:lastModifiedBy>
  <dcterms:modified xsi:type="dcterms:W3CDTF">2025-03-06T15:13:25Z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0x0101000C77BBDAD684AC4A9227F43D9E41AB5900B1D5E0BF25665547AC8F7EE79469FE2B</vt:lpwstr>
  </property>
  <property fmtid="{D5CDD505-2E9C-101B-9397-08002B2CF9AE}" pid="3" name="_dlc_DocIdItemGuid">
    <vt:lpwstr>92fdf084-538e-4977-bb82-4a698a746e13</vt:lpwstr>
  </property>
  <property fmtid="{D5CDD505-2E9C-101B-9397-08002B2CF9AE}" pid="4" name="MediaServiceImageTags">
    <vt:lpwstr/>
  </property>
</Properties>
</file>